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285" windowWidth="14805" windowHeight="7830" activeTab="1"/>
  </bookViews>
  <sheets>
    <sheet name="Sheet1" sheetId="5" r:id="rId1"/>
    <sheet name="Sheet2" sheetId="6" r:id="rId2"/>
  </sheets>
  <calcPr calcId="144525"/>
</workbook>
</file>

<file path=xl/calcChain.xml><?xml version="1.0" encoding="utf-8"?>
<calcChain xmlns="http://schemas.openxmlformats.org/spreadsheetml/2006/main">
  <c r="AH1" i="6" l="1"/>
  <c r="AG1" i="6"/>
  <c r="AF1" i="6"/>
  <c r="AE1" i="6" s="1"/>
  <c r="AJ1" i="6" s="1"/>
  <c r="AH216" i="5" l="1"/>
  <c r="AG216" i="5"/>
  <c r="AF216" i="5"/>
  <c r="AH215" i="5"/>
  <c r="AG215" i="5"/>
  <c r="AF215" i="5"/>
  <c r="AH214" i="5"/>
  <c r="AG214" i="5"/>
  <c r="AF214" i="5"/>
  <c r="AE214" i="5" s="1"/>
  <c r="AJ214" i="5" s="1"/>
  <c r="AD213" i="5"/>
  <c r="AB213" i="5"/>
  <c r="Z213" i="5"/>
  <c r="X213" i="5"/>
  <c r="W213" i="5"/>
  <c r="V213" i="5"/>
  <c r="U213" i="5"/>
  <c r="T213" i="5"/>
  <c r="S213" i="5"/>
  <c r="R213" i="5"/>
  <c r="Q213" i="5"/>
  <c r="P213" i="5"/>
  <c r="O213" i="5"/>
  <c r="N213" i="5"/>
  <c r="L213" i="5"/>
  <c r="J213" i="5"/>
  <c r="H213" i="5"/>
  <c r="G213" i="5"/>
  <c r="F213" i="5"/>
  <c r="E213" i="5"/>
  <c r="E7" i="5" s="1"/>
  <c r="D213" i="5"/>
  <c r="C213" i="5"/>
  <c r="AH212" i="5"/>
  <c r="AG212" i="5"/>
  <c r="AF212" i="5"/>
  <c r="AH211" i="5"/>
  <c r="AG211" i="5"/>
  <c r="AF211" i="5"/>
  <c r="AE211" i="5" s="1"/>
  <c r="AJ211" i="5" s="1"/>
  <c r="AH210" i="5"/>
  <c r="AG210" i="5"/>
  <c r="AF210" i="5"/>
  <c r="AH209" i="5"/>
  <c r="AG209" i="5"/>
  <c r="AF209" i="5"/>
  <c r="AH208" i="5"/>
  <c r="AG208" i="5"/>
  <c r="AF208" i="5"/>
  <c r="AH207" i="5"/>
  <c r="AG207" i="5"/>
  <c r="AF207" i="5"/>
  <c r="AE207" i="5" s="1"/>
  <c r="AJ207" i="5" s="1"/>
  <c r="AH206" i="5"/>
  <c r="AG206" i="5"/>
  <c r="AF206" i="5"/>
  <c r="AH205" i="5"/>
  <c r="AG205" i="5"/>
  <c r="AF205" i="5"/>
  <c r="AH204" i="5"/>
  <c r="AG204" i="5"/>
  <c r="AF204" i="5"/>
  <c r="AH203" i="5"/>
  <c r="AG203" i="5"/>
  <c r="AF203" i="5"/>
  <c r="AE203" i="5" s="1"/>
  <c r="AJ203" i="5" s="1"/>
  <c r="AH202" i="5"/>
  <c r="AG202" i="5"/>
  <c r="AF202" i="5"/>
  <c r="AH201" i="5"/>
  <c r="AG201" i="5"/>
  <c r="AF201" i="5"/>
  <c r="AH200" i="5"/>
  <c r="AG200" i="5"/>
  <c r="AF200" i="5"/>
  <c r="AH199" i="5"/>
  <c r="AG199" i="5"/>
  <c r="AF199" i="5"/>
  <c r="AE199" i="5" s="1"/>
  <c r="AJ199" i="5" s="1"/>
  <c r="AH198" i="5"/>
  <c r="AG198" i="5"/>
  <c r="AF198" i="5"/>
  <c r="AH197" i="5"/>
  <c r="AG197" i="5"/>
  <c r="AF197" i="5"/>
  <c r="AH196" i="5"/>
  <c r="AG196" i="5"/>
  <c r="AF196" i="5"/>
  <c r="AD195" i="5"/>
  <c r="AB195" i="5"/>
  <c r="Z195" i="5"/>
  <c r="X195" i="5"/>
  <c r="W195" i="5"/>
  <c r="V195" i="5"/>
  <c r="U195" i="5"/>
  <c r="T195" i="5"/>
  <c r="S195" i="5"/>
  <c r="R195" i="5"/>
  <c r="Q195" i="5"/>
  <c r="P195" i="5"/>
  <c r="O195" i="5"/>
  <c r="N195" i="5"/>
  <c r="L195" i="5"/>
  <c r="J195" i="5"/>
  <c r="H195" i="5"/>
  <c r="G195" i="5"/>
  <c r="F195" i="5"/>
  <c r="E195" i="5"/>
  <c r="D195" i="5"/>
  <c r="C195" i="5"/>
  <c r="AH194" i="5"/>
  <c r="AG194" i="5"/>
  <c r="AF194" i="5"/>
  <c r="AH193" i="5"/>
  <c r="AG193" i="5"/>
  <c r="AF193" i="5"/>
  <c r="AH192" i="5"/>
  <c r="AG192" i="5"/>
  <c r="AF192" i="5"/>
  <c r="AE192" i="5" s="1"/>
  <c r="AJ192" i="5" s="1"/>
  <c r="AH191" i="5"/>
  <c r="AG191" i="5"/>
  <c r="AF191" i="5"/>
  <c r="AH190" i="5"/>
  <c r="AG190" i="5"/>
  <c r="AF190" i="5"/>
  <c r="AH189" i="5"/>
  <c r="AG189" i="5"/>
  <c r="AF189" i="5"/>
  <c r="AH188" i="5"/>
  <c r="AG188" i="5"/>
  <c r="AF188" i="5"/>
  <c r="AE188" i="5" s="1"/>
  <c r="AJ188" i="5" s="1"/>
  <c r="AH187" i="5"/>
  <c r="AG187" i="5"/>
  <c r="AF187" i="5"/>
  <c r="AH186" i="5"/>
  <c r="AF186" i="5"/>
  <c r="P186" i="5"/>
  <c r="AG186" i="5" s="1"/>
  <c r="AH185" i="5"/>
  <c r="AG185" i="5"/>
  <c r="AF185" i="5"/>
  <c r="AH184" i="5"/>
  <c r="AG184" i="5"/>
  <c r="AF184" i="5"/>
  <c r="AE184" i="5" s="1"/>
  <c r="AJ184" i="5" s="1"/>
  <c r="AH183" i="5"/>
  <c r="AG183" i="5"/>
  <c r="AF183" i="5"/>
  <c r="AH182" i="5"/>
  <c r="AG182" i="5"/>
  <c r="AF182" i="5"/>
  <c r="AH181" i="5"/>
  <c r="AG181" i="5"/>
  <c r="AF181" i="5"/>
  <c r="AH180" i="5"/>
  <c r="AG180" i="5"/>
  <c r="AF180" i="5"/>
  <c r="AE180" i="5" s="1"/>
  <c r="AJ180" i="5" s="1"/>
  <c r="AH179" i="5"/>
  <c r="AG179" i="5"/>
  <c r="AF179" i="5"/>
  <c r="AH178" i="5"/>
  <c r="AG178" i="5"/>
  <c r="AF178" i="5"/>
  <c r="AH177" i="5"/>
  <c r="AG177" i="5"/>
  <c r="AF177" i="5"/>
  <c r="AH176" i="5"/>
  <c r="AG176" i="5"/>
  <c r="AF176" i="5"/>
  <c r="AE176" i="5" s="1"/>
  <c r="AJ176" i="5" s="1"/>
  <c r="AH175" i="5"/>
  <c r="AG175" i="5"/>
  <c r="AF175" i="5"/>
  <c r="AD174" i="5"/>
  <c r="AB174" i="5"/>
  <c r="Z174" i="5"/>
  <c r="X174" i="5"/>
  <c r="W174" i="5"/>
  <c r="V174" i="5"/>
  <c r="U174" i="5"/>
  <c r="T174" i="5"/>
  <c r="S174" i="5"/>
  <c r="R174" i="5"/>
  <c r="Q174" i="5"/>
  <c r="P174" i="5"/>
  <c r="O174" i="5"/>
  <c r="N174" i="5"/>
  <c r="L174" i="5"/>
  <c r="J174" i="5"/>
  <c r="H174" i="5"/>
  <c r="G174" i="5"/>
  <c r="F174" i="5"/>
  <c r="E174" i="5"/>
  <c r="D174" i="5"/>
  <c r="C174" i="5"/>
  <c r="AH173" i="5"/>
  <c r="AG173" i="5"/>
  <c r="AF173" i="5"/>
  <c r="AE173" i="5" s="1"/>
  <c r="AJ173" i="5" s="1"/>
  <c r="AH172" i="5"/>
  <c r="AG172" i="5"/>
  <c r="AF172" i="5"/>
  <c r="AH171" i="5"/>
  <c r="AG171" i="5"/>
  <c r="AF171" i="5"/>
  <c r="AH170" i="5"/>
  <c r="AG170" i="5"/>
  <c r="AF170" i="5"/>
  <c r="AH169" i="5"/>
  <c r="AG169" i="5"/>
  <c r="AF169" i="5"/>
  <c r="AE169" i="5" s="1"/>
  <c r="AJ169" i="5" s="1"/>
  <c r="AH168" i="5"/>
  <c r="AG168" i="5"/>
  <c r="AF168" i="5"/>
  <c r="AH167" i="5"/>
  <c r="AG167" i="5"/>
  <c r="AF167" i="5"/>
  <c r="AH166" i="5"/>
  <c r="AG166" i="5"/>
  <c r="AF166" i="5"/>
  <c r="AH165" i="5"/>
  <c r="AG165" i="5"/>
  <c r="AF165" i="5"/>
  <c r="AE165" i="5" s="1"/>
  <c r="AJ165" i="5" s="1"/>
  <c r="AH164" i="5"/>
  <c r="AG164" i="5"/>
  <c r="AF164" i="5"/>
  <c r="AH163" i="5"/>
  <c r="AG163" i="5"/>
  <c r="AF163" i="5"/>
  <c r="AH162" i="5"/>
  <c r="AG162" i="5"/>
  <c r="AF162" i="5"/>
  <c r="AH161" i="5"/>
  <c r="AG161" i="5"/>
  <c r="AF161" i="5"/>
  <c r="AE161" i="5" s="1"/>
  <c r="AJ161" i="5" s="1"/>
  <c r="AH160" i="5"/>
  <c r="AG160" i="5"/>
  <c r="AF160" i="5"/>
  <c r="AH159" i="5"/>
  <c r="AG159" i="5"/>
  <c r="AF159" i="5"/>
  <c r="AH158" i="5"/>
  <c r="AG158" i="5"/>
  <c r="AF158" i="5"/>
  <c r="AH157" i="5"/>
  <c r="AG157" i="5"/>
  <c r="AF157" i="5"/>
  <c r="AE157" i="5" s="1"/>
  <c r="AJ157" i="5" s="1"/>
  <c r="AH156" i="5"/>
  <c r="AG156" i="5"/>
  <c r="AF156" i="5"/>
  <c r="AH155" i="5"/>
  <c r="AG155" i="5"/>
  <c r="AF155" i="5"/>
  <c r="AD154" i="5"/>
  <c r="AB154" i="5"/>
  <c r="Z154" i="5"/>
  <c r="X154" i="5"/>
  <c r="W154" i="5"/>
  <c r="V154" i="5"/>
  <c r="U154" i="5"/>
  <c r="T154" i="5"/>
  <c r="S154" i="5"/>
  <c r="R154" i="5"/>
  <c r="Q154" i="5"/>
  <c r="P154" i="5"/>
  <c r="O154" i="5"/>
  <c r="N154" i="5"/>
  <c r="L154" i="5"/>
  <c r="J154" i="5"/>
  <c r="H154" i="5"/>
  <c r="G154" i="5"/>
  <c r="F154" i="5"/>
  <c r="E154" i="5"/>
  <c r="D154" i="5"/>
  <c r="C154" i="5"/>
  <c r="AH153" i="5"/>
  <c r="AG153" i="5"/>
  <c r="AF153" i="5"/>
  <c r="AH152" i="5"/>
  <c r="AG152" i="5"/>
  <c r="AF152" i="5"/>
  <c r="AH151" i="5"/>
  <c r="AG151" i="5"/>
  <c r="AF151" i="5"/>
  <c r="AH150" i="5"/>
  <c r="AG150" i="5"/>
  <c r="AF150" i="5"/>
  <c r="AE150" i="5" s="1"/>
  <c r="AJ150" i="5" s="1"/>
  <c r="AH149" i="5"/>
  <c r="AG149" i="5"/>
  <c r="AF149" i="5"/>
  <c r="AE149" i="5" s="1"/>
  <c r="AJ149" i="5" s="1"/>
  <c r="AH148" i="5"/>
  <c r="AG148" i="5"/>
  <c r="AF148" i="5"/>
  <c r="AH147" i="5"/>
  <c r="AG147" i="5"/>
  <c r="AF147" i="5"/>
  <c r="AH146" i="5"/>
  <c r="AG146" i="5"/>
  <c r="AF146" i="5"/>
  <c r="AE146" i="5" s="1"/>
  <c r="AJ146" i="5" s="1"/>
  <c r="AH145" i="5"/>
  <c r="AG145" i="5"/>
  <c r="AF145" i="5"/>
  <c r="AE145" i="5" s="1"/>
  <c r="AJ145" i="5" s="1"/>
  <c r="AD144" i="5"/>
  <c r="AB144" i="5"/>
  <c r="Z144" i="5"/>
  <c r="X144" i="5"/>
  <c r="W144" i="5"/>
  <c r="V144" i="5"/>
  <c r="U144" i="5"/>
  <c r="T144" i="5"/>
  <c r="S144" i="5"/>
  <c r="R144" i="5"/>
  <c r="Q144" i="5"/>
  <c r="P144" i="5"/>
  <c r="O144" i="5"/>
  <c r="N144" i="5"/>
  <c r="L144" i="5"/>
  <c r="J144" i="5"/>
  <c r="H144" i="5"/>
  <c r="G144" i="5"/>
  <c r="F144" i="5"/>
  <c r="E144" i="5"/>
  <c r="D144" i="5"/>
  <c r="C144" i="5"/>
  <c r="AH143" i="5"/>
  <c r="AG143" i="5"/>
  <c r="N143" i="5"/>
  <c r="L143" i="5"/>
  <c r="J143" i="5"/>
  <c r="D143" i="5"/>
  <c r="C143" i="5"/>
  <c r="AH142" i="5"/>
  <c r="AG142" i="5"/>
  <c r="AF142" i="5"/>
  <c r="AE142" i="5" s="1"/>
  <c r="AJ142" i="5" s="1"/>
  <c r="D142" i="5"/>
  <c r="C142" i="5"/>
  <c r="AH141" i="5"/>
  <c r="AG141" i="5"/>
  <c r="J141" i="5"/>
  <c r="AF141" i="5" s="1"/>
  <c r="AE141" i="5" s="1"/>
  <c r="AJ141" i="5" s="1"/>
  <c r="D141" i="5"/>
  <c r="C141" i="5"/>
  <c r="AH140" i="5"/>
  <c r="AG140" i="5"/>
  <c r="AF140" i="5"/>
  <c r="D140" i="5"/>
  <c r="C140" i="5"/>
  <c r="AH139" i="5"/>
  <c r="AG139" i="5"/>
  <c r="AF139" i="5"/>
  <c r="D139" i="5"/>
  <c r="C139" i="5"/>
  <c r="AH138" i="5"/>
  <c r="AG138" i="5"/>
  <c r="AF138" i="5"/>
  <c r="D138" i="5"/>
  <c r="C138" i="5"/>
  <c r="AH137" i="5"/>
  <c r="AG137" i="5"/>
  <c r="AF137" i="5"/>
  <c r="AE137" i="5" s="1"/>
  <c r="AJ137" i="5" s="1"/>
  <c r="D137" i="5"/>
  <c r="C137" i="5"/>
  <c r="AH136" i="5"/>
  <c r="AG136" i="5"/>
  <c r="AF136" i="5"/>
  <c r="D136" i="5"/>
  <c r="C136" i="5"/>
  <c r="AH135" i="5"/>
  <c r="AG135" i="5"/>
  <c r="AF135" i="5"/>
  <c r="D135" i="5"/>
  <c r="C135" i="5"/>
  <c r="AH134" i="5"/>
  <c r="AG134" i="5"/>
  <c r="AF134" i="5"/>
  <c r="AE134" i="5" s="1"/>
  <c r="AJ134" i="5" s="1"/>
  <c r="D134" i="5"/>
  <c r="C134" i="5"/>
  <c r="AH133" i="5"/>
  <c r="AG133" i="5"/>
  <c r="AF133" i="5"/>
  <c r="AE133" i="5" s="1"/>
  <c r="AJ133" i="5" s="1"/>
  <c r="D133" i="5"/>
  <c r="C133" i="5"/>
  <c r="AD132" i="5"/>
  <c r="AB132" i="5"/>
  <c r="Z132" i="5"/>
  <c r="X132" i="5"/>
  <c r="W132" i="5"/>
  <c r="V132" i="5"/>
  <c r="U132" i="5"/>
  <c r="T132" i="5"/>
  <c r="S132" i="5"/>
  <c r="R132" i="5"/>
  <c r="Q132" i="5"/>
  <c r="P132" i="5"/>
  <c r="O132" i="5"/>
  <c r="N132" i="5"/>
  <c r="L132" i="5"/>
  <c r="H132" i="5"/>
  <c r="G132" i="5"/>
  <c r="F132" i="5"/>
  <c r="E132" i="5"/>
  <c r="AH131" i="5"/>
  <c r="AG131" i="5"/>
  <c r="AF131" i="5"/>
  <c r="AH130" i="5"/>
  <c r="AG130" i="5"/>
  <c r="AF130" i="5"/>
  <c r="AE130" i="5" s="1"/>
  <c r="AJ130" i="5" s="1"/>
  <c r="AH129" i="5"/>
  <c r="AG129" i="5"/>
  <c r="AF129" i="5"/>
  <c r="AH128" i="5"/>
  <c r="AG128" i="5"/>
  <c r="AF128" i="5"/>
  <c r="AH127" i="5"/>
  <c r="AG127" i="5"/>
  <c r="AF127" i="5"/>
  <c r="AH126" i="5"/>
  <c r="AG126" i="5"/>
  <c r="AF126" i="5"/>
  <c r="AH125" i="5"/>
  <c r="AG125" i="5"/>
  <c r="AF125" i="5"/>
  <c r="AH124" i="5"/>
  <c r="AG124" i="5"/>
  <c r="AF124" i="5"/>
  <c r="AH123" i="5"/>
  <c r="AG123" i="5"/>
  <c r="AF123" i="5"/>
  <c r="AH122" i="5"/>
  <c r="AG122" i="5"/>
  <c r="AF122" i="5"/>
  <c r="AH121" i="5"/>
  <c r="AG121" i="5"/>
  <c r="AF121" i="5"/>
  <c r="AH120" i="5"/>
  <c r="AG120" i="5"/>
  <c r="AF120" i="5"/>
  <c r="AH119" i="5"/>
  <c r="AG119" i="5"/>
  <c r="AF119" i="5"/>
  <c r="AH118" i="5"/>
  <c r="AG118" i="5"/>
  <c r="AF118" i="5"/>
  <c r="AH117" i="5"/>
  <c r="AG117" i="5"/>
  <c r="AF117" i="5"/>
  <c r="AH116" i="5"/>
  <c r="AG116" i="5"/>
  <c r="AF116" i="5"/>
  <c r="AH115" i="5"/>
  <c r="AG115" i="5"/>
  <c r="AF115" i="5"/>
  <c r="AH114" i="5"/>
  <c r="AG114" i="5"/>
  <c r="AF114" i="5"/>
  <c r="AH113" i="5"/>
  <c r="AG113" i="5"/>
  <c r="AF113" i="5"/>
  <c r="AH112" i="5"/>
  <c r="AG112" i="5"/>
  <c r="AF112" i="5"/>
  <c r="AD111" i="5"/>
  <c r="AB111" i="5"/>
  <c r="Z111" i="5"/>
  <c r="X111" i="5"/>
  <c r="W111" i="5"/>
  <c r="V111" i="5"/>
  <c r="U111" i="5"/>
  <c r="T111" i="5"/>
  <c r="S111" i="5"/>
  <c r="R111" i="5"/>
  <c r="Q111" i="5"/>
  <c r="P111" i="5"/>
  <c r="O111" i="5"/>
  <c r="N111" i="5"/>
  <c r="L111" i="5"/>
  <c r="J111" i="5"/>
  <c r="H111" i="5"/>
  <c r="G111" i="5"/>
  <c r="F111" i="5"/>
  <c r="E111" i="5"/>
  <c r="D111" i="5"/>
  <c r="C111" i="5"/>
  <c r="AH110" i="5"/>
  <c r="AG110" i="5"/>
  <c r="AF110" i="5"/>
  <c r="AH109" i="5"/>
  <c r="AG109" i="5"/>
  <c r="AF109" i="5"/>
  <c r="AH108" i="5"/>
  <c r="AG108" i="5"/>
  <c r="AF108" i="5"/>
  <c r="AH107" i="5"/>
  <c r="AG107" i="5"/>
  <c r="AF107" i="5"/>
  <c r="AH106" i="5"/>
  <c r="AG106" i="5"/>
  <c r="AF106" i="5"/>
  <c r="AH105" i="5"/>
  <c r="AG105" i="5"/>
  <c r="AF105" i="5"/>
  <c r="AH104" i="5"/>
  <c r="AG104" i="5"/>
  <c r="AF104" i="5"/>
  <c r="AH103" i="5"/>
  <c r="AG103" i="5"/>
  <c r="AF103" i="5"/>
  <c r="AH102" i="5"/>
  <c r="AG102" i="5"/>
  <c r="AF102" i="5"/>
  <c r="AH101" i="5"/>
  <c r="AG101" i="5"/>
  <c r="AF101" i="5"/>
  <c r="AH100" i="5"/>
  <c r="AG100" i="5"/>
  <c r="AF100" i="5"/>
  <c r="AH99" i="5"/>
  <c r="AG99" i="5"/>
  <c r="AF99" i="5"/>
  <c r="AD98" i="5"/>
  <c r="AB98" i="5"/>
  <c r="Z98" i="5"/>
  <c r="X98" i="5"/>
  <c r="W98" i="5"/>
  <c r="V98" i="5"/>
  <c r="U98" i="5"/>
  <c r="T98" i="5"/>
  <c r="S98" i="5"/>
  <c r="R98" i="5"/>
  <c r="Q98" i="5"/>
  <c r="P98" i="5"/>
  <c r="O98" i="5"/>
  <c r="N98" i="5"/>
  <c r="L98" i="5"/>
  <c r="J98" i="5"/>
  <c r="H98" i="5"/>
  <c r="G98" i="5"/>
  <c r="F98" i="5"/>
  <c r="E98" i="5"/>
  <c r="D98" i="5"/>
  <c r="C98" i="5"/>
  <c r="AH97" i="5"/>
  <c r="AG97" i="5"/>
  <c r="AF97" i="5"/>
  <c r="AH96" i="5"/>
  <c r="AG96" i="5"/>
  <c r="AF96" i="5"/>
  <c r="AH95" i="5"/>
  <c r="AG95" i="5"/>
  <c r="AF95" i="5"/>
  <c r="AH94" i="5"/>
  <c r="AG94" i="5"/>
  <c r="AF94" i="5"/>
  <c r="AH93" i="5"/>
  <c r="AG93" i="5"/>
  <c r="AF93" i="5"/>
  <c r="AH92" i="5"/>
  <c r="AG92" i="5"/>
  <c r="AF92" i="5"/>
  <c r="AH91" i="5"/>
  <c r="AG91" i="5"/>
  <c r="AF91" i="5"/>
  <c r="AH90" i="5"/>
  <c r="AG90" i="5"/>
  <c r="AF90" i="5"/>
  <c r="AH89" i="5"/>
  <c r="AG89" i="5"/>
  <c r="AF89" i="5"/>
  <c r="AH88" i="5"/>
  <c r="AG88" i="5"/>
  <c r="AF88" i="5"/>
  <c r="AE88" i="5" s="1"/>
  <c r="AJ88" i="5" s="1"/>
  <c r="AH87" i="5"/>
  <c r="AG87" i="5"/>
  <c r="AF87" i="5"/>
  <c r="AH86" i="5"/>
  <c r="AG86" i="5"/>
  <c r="AF86" i="5"/>
  <c r="AH85" i="5"/>
  <c r="AG85" i="5"/>
  <c r="AF85" i="5"/>
  <c r="AH84" i="5"/>
  <c r="AG84" i="5"/>
  <c r="AF84" i="5"/>
  <c r="AE84" i="5" s="1"/>
  <c r="AJ84" i="5" s="1"/>
  <c r="AH83" i="5"/>
  <c r="AG83" i="5"/>
  <c r="AF83" i="5"/>
  <c r="AH82" i="5"/>
  <c r="AG82" i="5"/>
  <c r="AF82" i="5"/>
  <c r="AH81" i="5"/>
  <c r="AG81" i="5"/>
  <c r="AF81" i="5"/>
  <c r="AH80" i="5"/>
  <c r="AG80" i="5"/>
  <c r="AF80" i="5"/>
  <c r="AE80" i="5" s="1"/>
  <c r="AJ80" i="5" s="1"/>
  <c r="AH79" i="5"/>
  <c r="AG79" i="5"/>
  <c r="AF79" i="5"/>
  <c r="AH78" i="5"/>
  <c r="AG78" i="5"/>
  <c r="AF78" i="5"/>
  <c r="AH77" i="5"/>
  <c r="AG77" i="5"/>
  <c r="AF77" i="5"/>
  <c r="AH75" i="5"/>
  <c r="AG75" i="5"/>
  <c r="AF75" i="5"/>
  <c r="AE75" i="5" s="1"/>
  <c r="AJ75" i="5" s="1"/>
  <c r="AH74" i="5"/>
  <c r="AG74" i="5"/>
  <c r="AF74" i="5"/>
  <c r="AH73" i="5"/>
  <c r="AG73" i="5"/>
  <c r="AF73" i="5"/>
  <c r="AH72" i="5"/>
  <c r="AG72" i="5"/>
  <c r="AF72" i="5"/>
  <c r="AH71" i="5"/>
  <c r="AG71" i="5"/>
  <c r="AF71" i="5"/>
  <c r="AE71" i="5" s="1"/>
  <c r="AJ71" i="5" s="1"/>
  <c r="AH70" i="5"/>
  <c r="AG70" i="5"/>
  <c r="AF70" i="5"/>
  <c r="AH69" i="5"/>
  <c r="AG69" i="5"/>
  <c r="AF69" i="5"/>
  <c r="AH68" i="5"/>
  <c r="AG68" i="5"/>
  <c r="AF68" i="5"/>
  <c r="AH67" i="5"/>
  <c r="AG67" i="5"/>
  <c r="AF67" i="5"/>
  <c r="AE67" i="5" s="1"/>
  <c r="AJ67" i="5" s="1"/>
  <c r="AH66" i="5"/>
  <c r="AG66" i="5"/>
  <c r="AF66" i="5"/>
  <c r="AH65" i="5"/>
  <c r="AG65" i="5"/>
  <c r="AF65" i="5"/>
  <c r="AH64" i="5"/>
  <c r="AG64" i="5"/>
  <c r="AF64" i="5"/>
  <c r="AH63" i="5"/>
  <c r="AG63" i="5"/>
  <c r="AF63" i="5"/>
  <c r="AE63" i="5" s="1"/>
  <c r="AJ63" i="5" s="1"/>
  <c r="AH62" i="5"/>
  <c r="AG62" i="5"/>
  <c r="AF62" i="5"/>
  <c r="AH61" i="5"/>
  <c r="AG61" i="5"/>
  <c r="AF61" i="5"/>
  <c r="AH60" i="5"/>
  <c r="AG60" i="5"/>
  <c r="AF60" i="5"/>
  <c r="AH59" i="5"/>
  <c r="AG59" i="5"/>
  <c r="AF59" i="5"/>
  <c r="AE59" i="5" s="1"/>
  <c r="AJ59" i="5" s="1"/>
  <c r="AH58" i="5"/>
  <c r="AG58" i="5"/>
  <c r="AF58" i="5"/>
  <c r="AH57" i="5"/>
  <c r="AG57" i="5"/>
  <c r="AG53" i="5" s="1"/>
  <c r="AF57" i="5"/>
  <c r="AH56" i="5"/>
  <c r="AG56" i="5"/>
  <c r="AF56" i="5"/>
  <c r="AH55" i="5"/>
  <c r="AG55" i="5"/>
  <c r="AF55" i="5"/>
  <c r="AE55" i="5" s="1"/>
  <c r="AJ55" i="5" s="1"/>
  <c r="AH54" i="5"/>
  <c r="AG54" i="5"/>
  <c r="AF54" i="5"/>
  <c r="AD53" i="5"/>
  <c r="AB53" i="5"/>
  <c r="Z53" i="5"/>
  <c r="X53" i="5"/>
  <c r="W53" i="5"/>
  <c r="V53" i="5"/>
  <c r="U53" i="5"/>
  <c r="T53" i="5"/>
  <c r="S53" i="5"/>
  <c r="R53" i="5"/>
  <c r="Q53" i="5"/>
  <c r="P53" i="5"/>
  <c r="O53" i="5"/>
  <c r="N53" i="5"/>
  <c r="L53" i="5"/>
  <c r="J53" i="5"/>
  <c r="AH52" i="5"/>
  <c r="AG52" i="5"/>
  <c r="AF52" i="5"/>
  <c r="AH51" i="5"/>
  <c r="AG51" i="5"/>
  <c r="AF51" i="5"/>
  <c r="AH50" i="5"/>
  <c r="AG50" i="5"/>
  <c r="AF50" i="5"/>
  <c r="AH49" i="5"/>
  <c r="AG49" i="5"/>
  <c r="AF49" i="5"/>
  <c r="AH48" i="5"/>
  <c r="AG48" i="5"/>
  <c r="AF48" i="5"/>
  <c r="AH47" i="5"/>
  <c r="AG47" i="5"/>
  <c r="AF47" i="5"/>
  <c r="AH46" i="5"/>
  <c r="AG46" i="5"/>
  <c r="AF46" i="5"/>
  <c r="AH45" i="5"/>
  <c r="AG45" i="5"/>
  <c r="AF45" i="5"/>
  <c r="AH44" i="5"/>
  <c r="AG44" i="5"/>
  <c r="AF44" i="5"/>
  <c r="AH43" i="5"/>
  <c r="AG43" i="5"/>
  <c r="AF43" i="5"/>
  <c r="AH42" i="5"/>
  <c r="AG42" i="5"/>
  <c r="AF42" i="5"/>
  <c r="AH41" i="5"/>
  <c r="AG41" i="5"/>
  <c r="AF41" i="5"/>
  <c r="AH40" i="5"/>
  <c r="AG40" i="5"/>
  <c r="AF40" i="5"/>
  <c r="AH39" i="5"/>
  <c r="AG39" i="5"/>
  <c r="AF39" i="5"/>
  <c r="AH38" i="5"/>
  <c r="AG38" i="5"/>
  <c r="AF38" i="5"/>
  <c r="AH37" i="5"/>
  <c r="AG37" i="5"/>
  <c r="AF37" i="5"/>
  <c r="AH36" i="5"/>
  <c r="AG36" i="5"/>
  <c r="AF36" i="5"/>
  <c r="AH35" i="5"/>
  <c r="AG35" i="5"/>
  <c r="AF35" i="5"/>
  <c r="AH34" i="5"/>
  <c r="AG34" i="5"/>
  <c r="AF34" i="5"/>
  <c r="AH32" i="5"/>
  <c r="AG32" i="5"/>
  <c r="AF32" i="5"/>
  <c r="AH31" i="5"/>
  <c r="AG31" i="5"/>
  <c r="AF31" i="5"/>
  <c r="AH30" i="5"/>
  <c r="AG30" i="5"/>
  <c r="AF30" i="5"/>
  <c r="AH29" i="5"/>
  <c r="AG29" i="5"/>
  <c r="AF29" i="5"/>
  <c r="AH28" i="5"/>
  <c r="AG28" i="5"/>
  <c r="AF28" i="5"/>
  <c r="AH27" i="5"/>
  <c r="AG27" i="5"/>
  <c r="AF27" i="5"/>
  <c r="AH26" i="5"/>
  <c r="AG26" i="5"/>
  <c r="AF26" i="5"/>
  <c r="AH25" i="5"/>
  <c r="AG25" i="5"/>
  <c r="AF25" i="5"/>
  <c r="AH24" i="5"/>
  <c r="AG24" i="5"/>
  <c r="AF24" i="5"/>
  <c r="AH23" i="5"/>
  <c r="AG23" i="5"/>
  <c r="AF23" i="5"/>
  <c r="AH22" i="5"/>
  <c r="AG22" i="5"/>
  <c r="AF22" i="5"/>
  <c r="J22" i="5"/>
  <c r="AH21" i="5"/>
  <c r="AG21" i="5"/>
  <c r="AF21" i="5"/>
  <c r="AH20" i="5"/>
  <c r="AG20" i="5"/>
  <c r="AF20" i="5"/>
  <c r="AH19" i="5"/>
  <c r="AG19" i="5"/>
  <c r="AF19" i="5"/>
  <c r="AH18" i="5"/>
  <c r="AG18" i="5"/>
  <c r="AF18" i="5"/>
  <c r="AH17" i="5"/>
  <c r="AG17" i="5"/>
  <c r="AF17" i="5"/>
  <c r="AH16" i="5"/>
  <c r="AG16" i="5"/>
  <c r="AF16" i="5"/>
  <c r="AH15" i="5"/>
  <c r="AG15" i="5"/>
  <c r="AF15" i="5"/>
  <c r="AH14" i="5"/>
  <c r="AG14" i="5"/>
  <c r="AF14" i="5"/>
  <c r="AH13" i="5"/>
  <c r="AG13" i="5"/>
  <c r="AF13" i="5"/>
  <c r="AH12" i="5"/>
  <c r="AG12" i="5"/>
  <c r="AF12" i="5"/>
  <c r="AH11" i="5"/>
  <c r="AG11" i="5"/>
  <c r="AF11" i="5"/>
  <c r="AH10" i="5"/>
  <c r="AG10" i="5"/>
  <c r="AF10" i="5"/>
  <c r="AH9" i="5"/>
  <c r="AG9" i="5"/>
  <c r="AF9" i="5"/>
  <c r="AD8" i="5"/>
  <c r="AB8" i="5"/>
  <c r="Z8" i="5"/>
  <c r="X8" i="5"/>
  <c r="W8" i="5"/>
  <c r="V8" i="5"/>
  <c r="U8" i="5"/>
  <c r="T8" i="5"/>
  <c r="S8" i="5"/>
  <c r="R8" i="5"/>
  <c r="Q8" i="5"/>
  <c r="P8" i="5"/>
  <c r="O8" i="5"/>
  <c r="N8" i="5"/>
  <c r="L8" i="5"/>
  <c r="J8" i="5"/>
  <c r="AE92" i="5" l="1"/>
  <c r="AJ92" i="5" s="1"/>
  <c r="AE153" i="5"/>
  <c r="AJ153" i="5" s="1"/>
  <c r="AE156" i="5"/>
  <c r="AJ156" i="5" s="1"/>
  <c r="AE175" i="5"/>
  <c r="AJ175" i="5" s="1"/>
  <c r="AE179" i="5"/>
  <c r="AJ179" i="5" s="1"/>
  <c r="AE183" i="5"/>
  <c r="AJ183" i="5" s="1"/>
  <c r="AE187" i="5"/>
  <c r="AJ187" i="5" s="1"/>
  <c r="AE191" i="5"/>
  <c r="AJ191" i="5" s="1"/>
  <c r="AE198" i="5"/>
  <c r="AJ198" i="5" s="1"/>
  <c r="AE202" i="5"/>
  <c r="AJ202" i="5" s="1"/>
  <c r="AE206" i="5"/>
  <c r="AJ206" i="5" s="1"/>
  <c r="AE210" i="5"/>
  <c r="AJ210" i="5" s="1"/>
  <c r="AE96" i="5"/>
  <c r="AJ96" i="5" s="1"/>
  <c r="AE11" i="5"/>
  <c r="AJ11" i="5" s="1"/>
  <c r="AE15" i="5"/>
  <c r="AJ15" i="5" s="1"/>
  <c r="AE19" i="5"/>
  <c r="AJ19" i="5" s="1"/>
  <c r="AE32" i="5"/>
  <c r="AJ32" i="5" s="1"/>
  <c r="AE37" i="5"/>
  <c r="AJ37" i="5" s="1"/>
  <c r="AE41" i="5"/>
  <c r="AJ41" i="5" s="1"/>
  <c r="AE45" i="5"/>
  <c r="AJ45" i="5" s="1"/>
  <c r="AE49" i="5"/>
  <c r="AJ49" i="5" s="1"/>
  <c r="O7" i="5"/>
  <c r="AE24" i="5"/>
  <c r="AJ24" i="5" s="1"/>
  <c r="AE28" i="5"/>
  <c r="AJ28" i="5" s="1"/>
  <c r="AG33" i="5"/>
  <c r="P7" i="5"/>
  <c r="AE99" i="5"/>
  <c r="AJ99" i="5" s="1"/>
  <c r="AE103" i="5"/>
  <c r="AJ103" i="5" s="1"/>
  <c r="AE107" i="5"/>
  <c r="AJ107" i="5" s="1"/>
  <c r="AE114" i="5"/>
  <c r="AJ114" i="5" s="1"/>
  <c r="AE118" i="5"/>
  <c r="AJ118" i="5" s="1"/>
  <c r="AE122" i="5"/>
  <c r="AJ122" i="5" s="1"/>
  <c r="AE126" i="5"/>
  <c r="AJ126" i="5" s="1"/>
  <c r="AE31" i="5"/>
  <c r="AJ31" i="5" s="1"/>
  <c r="AE36" i="5"/>
  <c r="AJ36" i="5" s="1"/>
  <c r="AE40" i="5"/>
  <c r="AJ40" i="5" s="1"/>
  <c r="AE44" i="5"/>
  <c r="AJ44" i="5" s="1"/>
  <c r="AE48" i="5"/>
  <c r="AJ48" i="5" s="1"/>
  <c r="AE52" i="5"/>
  <c r="AJ52" i="5" s="1"/>
  <c r="AE54" i="5"/>
  <c r="AJ54" i="5" s="1"/>
  <c r="AE58" i="5"/>
  <c r="AJ58" i="5" s="1"/>
  <c r="AE62" i="5"/>
  <c r="AJ62" i="5" s="1"/>
  <c r="AE66" i="5"/>
  <c r="AJ66" i="5" s="1"/>
  <c r="AE70" i="5"/>
  <c r="AJ70" i="5" s="1"/>
  <c r="AE74" i="5"/>
  <c r="AJ74" i="5" s="1"/>
  <c r="AE79" i="5"/>
  <c r="AJ79" i="5" s="1"/>
  <c r="AE83" i="5"/>
  <c r="AJ83" i="5" s="1"/>
  <c r="AE87" i="5"/>
  <c r="AJ87" i="5" s="1"/>
  <c r="AE91" i="5"/>
  <c r="AJ91" i="5" s="1"/>
  <c r="AE95" i="5"/>
  <c r="AJ95" i="5" s="1"/>
  <c r="AE102" i="5"/>
  <c r="AJ102" i="5" s="1"/>
  <c r="AE106" i="5"/>
  <c r="AJ106" i="5" s="1"/>
  <c r="AE110" i="5"/>
  <c r="AJ110" i="5" s="1"/>
  <c r="AE117" i="5"/>
  <c r="AJ117" i="5" s="1"/>
  <c r="AE121" i="5"/>
  <c r="AJ121" i="5" s="1"/>
  <c r="AE125" i="5"/>
  <c r="AJ125" i="5" s="1"/>
  <c r="AE129" i="5"/>
  <c r="AJ129" i="5" s="1"/>
  <c r="AE10" i="5"/>
  <c r="AJ10" i="5" s="1"/>
  <c r="AE14" i="5"/>
  <c r="AJ14" i="5" s="1"/>
  <c r="AE18" i="5"/>
  <c r="AJ18" i="5" s="1"/>
  <c r="AE23" i="5"/>
  <c r="AJ23" i="5" s="1"/>
  <c r="AE27" i="5"/>
  <c r="AJ27" i="5" s="1"/>
  <c r="AH76" i="5"/>
  <c r="AE113" i="5"/>
  <c r="AJ113" i="5" s="1"/>
  <c r="W7" i="5"/>
  <c r="AE138" i="5"/>
  <c r="AJ138" i="5" s="1"/>
  <c r="AE160" i="5"/>
  <c r="AJ160" i="5" s="1"/>
  <c r="AE164" i="5"/>
  <c r="AJ164" i="5" s="1"/>
  <c r="AE168" i="5"/>
  <c r="AJ168" i="5" s="1"/>
  <c r="AE172" i="5"/>
  <c r="AJ172" i="5" s="1"/>
  <c r="AH195" i="5"/>
  <c r="AE9" i="5"/>
  <c r="AJ9" i="5" s="1"/>
  <c r="AE13" i="5"/>
  <c r="AJ13" i="5" s="1"/>
  <c r="AE17" i="5"/>
  <c r="AJ17" i="5" s="1"/>
  <c r="AE21" i="5"/>
  <c r="AJ21" i="5" s="1"/>
  <c r="AE22" i="5"/>
  <c r="AJ22" i="5" s="1"/>
  <c r="AE26" i="5"/>
  <c r="AJ26" i="5" s="1"/>
  <c r="AE30" i="5"/>
  <c r="AJ30" i="5" s="1"/>
  <c r="AE35" i="5"/>
  <c r="AJ35" i="5" s="1"/>
  <c r="AE39" i="5"/>
  <c r="AJ39" i="5" s="1"/>
  <c r="AE43" i="5"/>
  <c r="AJ43" i="5" s="1"/>
  <c r="AE47" i="5"/>
  <c r="AJ47" i="5" s="1"/>
  <c r="AE51" i="5"/>
  <c r="AJ51" i="5" s="1"/>
  <c r="AE57" i="5"/>
  <c r="AJ57" i="5" s="1"/>
  <c r="AE61" i="5"/>
  <c r="AJ61" i="5" s="1"/>
  <c r="AE65" i="5"/>
  <c r="AJ65" i="5" s="1"/>
  <c r="AE69" i="5"/>
  <c r="AJ69" i="5" s="1"/>
  <c r="AE73" i="5"/>
  <c r="AJ73" i="5" s="1"/>
  <c r="AE78" i="5"/>
  <c r="AJ78" i="5" s="1"/>
  <c r="AE82" i="5"/>
  <c r="AJ82" i="5" s="1"/>
  <c r="AE86" i="5"/>
  <c r="AJ86" i="5" s="1"/>
  <c r="AE90" i="5"/>
  <c r="AJ90" i="5" s="1"/>
  <c r="AE94" i="5"/>
  <c r="AJ94" i="5" s="1"/>
  <c r="AE101" i="5"/>
  <c r="AJ101" i="5" s="1"/>
  <c r="AE105" i="5"/>
  <c r="AJ105" i="5" s="1"/>
  <c r="AE109" i="5"/>
  <c r="AJ109" i="5" s="1"/>
  <c r="AE112" i="5"/>
  <c r="AJ112" i="5" s="1"/>
  <c r="AE116" i="5"/>
  <c r="AJ116" i="5" s="1"/>
  <c r="AE120" i="5"/>
  <c r="AJ120" i="5" s="1"/>
  <c r="AE124" i="5"/>
  <c r="AJ124" i="5" s="1"/>
  <c r="AE128" i="5"/>
  <c r="AJ128" i="5" s="1"/>
  <c r="J132" i="5"/>
  <c r="J7" i="5" s="1"/>
  <c r="T7" i="5"/>
  <c r="X7" i="5"/>
  <c r="AE135" i="5"/>
  <c r="AJ135" i="5" s="1"/>
  <c r="AE139" i="5"/>
  <c r="AJ139" i="5" s="1"/>
  <c r="AE148" i="5"/>
  <c r="AJ148" i="5" s="1"/>
  <c r="AE152" i="5"/>
  <c r="AJ152" i="5" s="1"/>
  <c r="AE155" i="5"/>
  <c r="AJ155" i="5" s="1"/>
  <c r="AE159" i="5"/>
  <c r="AJ159" i="5" s="1"/>
  <c r="AE163" i="5"/>
  <c r="AJ163" i="5" s="1"/>
  <c r="AE167" i="5"/>
  <c r="AJ167" i="5" s="1"/>
  <c r="AE171" i="5"/>
  <c r="AJ171" i="5" s="1"/>
  <c r="F7" i="5"/>
  <c r="AE178" i="5"/>
  <c r="AJ178" i="5" s="1"/>
  <c r="AE182" i="5"/>
  <c r="AJ182" i="5" s="1"/>
  <c r="AE190" i="5"/>
  <c r="AJ190" i="5" s="1"/>
  <c r="AE194" i="5"/>
  <c r="AJ194" i="5" s="1"/>
  <c r="AE197" i="5"/>
  <c r="AJ197" i="5" s="1"/>
  <c r="AE201" i="5"/>
  <c r="AJ201" i="5" s="1"/>
  <c r="AE205" i="5"/>
  <c r="AJ205" i="5" s="1"/>
  <c r="AE209" i="5"/>
  <c r="AJ209" i="5" s="1"/>
  <c r="AE216" i="5"/>
  <c r="AJ216" i="5" s="1"/>
  <c r="AE12" i="5"/>
  <c r="AJ12" i="5" s="1"/>
  <c r="AE16" i="5"/>
  <c r="AJ16" i="5" s="1"/>
  <c r="AE20" i="5"/>
  <c r="AJ20" i="5" s="1"/>
  <c r="AE25" i="5"/>
  <c r="AJ25" i="5" s="1"/>
  <c r="AE29" i="5"/>
  <c r="AJ29" i="5" s="1"/>
  <c r="AE34" i="5"/>
  <c r="AJ34" i="5" s="1"/>
  <c r="AE38" i="5"/>
  <c r="AJ38" i="5" s="1"/>
  <c r="AE42" i="5"/>
  <c r="AJ42" i="5" s="1"/>
  <c r="AE46" i="5"/>
  <c r="AJ46" i="5" s="1"/>
  <c r="AE50" i="5"/>
  <c r="AJ50" i="5" s="1"/>
  <c r="AE56" i="5"/>
  <c r="AJ56" i="5" s="1"/>
  <c r="AE60" i="5"/>
  <c r="AJ60" i="5" s="1"/>
  <c r="AE64" i="5"/>
  <c r="AJ64" i="5" s="1"/>
  <c r="AE68" i="5"/>
  <c r="AJ68" i="5" s="1"/>
  <c r="AE72" i="5"/>
  <c r="AJ72" i="5" s="1"/>
  <c r="AE77" i="5"/>
  <c r="AJ77" i="5" s="1"/>
  <c r="AE81" i="5"/>
  <c r="AJ81" i="5" s="1"/>
  <c r="AE85" i="5"/>
  <c r="AJ85" i="5" s="1"/>
  <c r="AE89" i="5"/>
  <c r="AJ89" i="5" s="1"/>
  <c r="AE93" i="5"/>
  <c r="AJ93" i="5" s="1"/>
  <c r="AE97" i="5"/>
  <c r="AJ97" i="5" s="1"/>
  <c r="AE100" i="5"/>
  <c r="AJ100" i="5" s="1"/>
  <c r="AE104" i="5"/>
  <c r="AJ104" i="5" s="1"/>
  <c r="AE108" i="5"/>
  <c r="AJ108" i="5" s="1"/>
  <c r="AE115" i="5"/>
  <c r="AJ115" i="5" s="1"/>
  <c r="AE119" i="5"/>
  <c r="AJ119" i="5" s="1"/>
  <c r="AE123" i="5"/>
  <c r="AJ123" i="5" s="1"/>
  <c r="AE127" i="5"/>
  <c r="AJ127" i="5" s="1"/>
  <c r="AE131" i="5"/>
  <c r="AJ131" i="5" s="1"/>
  <c r="AE136" i="5"/>
  <c r="AJ136" i="5" s="1"/>
  <c r="AE140" i="5"/>
  <c r="AJ140" i="5" s="1"/>
  <c r="AE147" i="5"/>
  <c r="AJ147" i="5" s="1"/>
  <c r="AE151" i="5"/>
  <c r="AJ151" i="5" s="1"/>
  <c r="AE158" i="5"/>
  <c r="AJ158" i="5" s="1"/>
  <c r="AE162" i="5"/>
  <c r="AJ162" i="5" s="1"/>
  <c r="AE166" i="5"/>
  <c r="AJ166" i="5" s="1"/>
  <c r="AE170" i="5"/>
  <c r="AJ170" i="5" s="1"/>
  <c r="AB7" i="5"/>
  <c r="AE177" i="5"/>
  <c r="AJ177" i="5" s="1"/>
  <c r="AE181" i="5"/>
  <c r="AJ181" i="5" s="1"/>
  <c r="AE185" i="5"/>
  <c r="AJ185" i="5" s="1"/>
  <c r="AE186" i="5"/>
  <c r="AJ186" i="5" s="1"/>
  <c r="AE189" i="5"/>
  <c r="AJ189" i="5" s="1"/>
  <c r="AE193" i="5"/>
  <c r="AJ193" i="5" s="1"/>
  <c r="AE196" i="5"/>
  <c r="AJ196" i="5" s="1"/>
  <c r="AE200" i="5"/>
  <c r="AJ200" i="5" s="1"/>
  <c r="AE204" i="5"/>
  <c r="AJ204" i="5" s="1"/>
  <c r="AE208" i="5"/>
  <c r="AJ208" i="5" s="1"/>
  <c r="AE212" i="5"/>
  <c r="AJ212" i="5" s="1"/>
  <c r="AE215" i="5"/>
  <c r="AJ215" i="5" s="1"/>
  <c r="L7" i="5"/>
  <c r="Q7" i="5"/>
  <c r="U7" i="5"/>
  <c r="H7" i="5"/>
  <c r="S7" i="5"/>
  <c r="AD7" i="5"/>
  <c r="G7" i="5"/>
  <c r="N7" i="5"/>
  <c r="R7" i="5"/>
  <c r="V7" i="5"/>
  <c r="AH144" i="5"/>
  <c r="AG154" i="5"/>
  <c r="C132" i="5"/>
  <c r="C7" i="5" s="1"/>
  <c r="AG132" i="5"/>
  <c r="AG76" i="5"/>
  <c r="AG111" i="5"/>
  <c r="D132" i="5"/>
  <c r="D7" i="5" s="1"/>
  <c r="AG213" i="5"/>
  <c r="AG98" i="5"/>
  <c r="AH8" i="5"/>
  <c r="AF8" i="5"/>
  <c r="Z7" i="5"/>
  <c r="AG8" i="5"/>
  <c r="AH132" i="5"/>
  <c r="AF33" i="5"/>
  <c r="AH53" i="5"/>
  <c r="AF76" i="5"/>
  <c r="AH33" i="5"/>
  <c r="AF53" i="5"/>
  <c r="AF143" i="5"/>
  <c r="AE143" i="5" s="1"/>
  <c r="AJ143" i="5" s="1"/>
  <c r="AG144" i="5"/>
  <c r="AH154" i="5"/>
  <c r="AF98" i="5"/>
  <c r="AF111" i="5"/>
  <c r="AF144" i="5"/>
  <c r="AE144" i="5" s="1"/>
  <c r="AJ144" i="5" s="1"/>
  <c r="AH98" i="5"/>
  <c r="AH111" i="5"/>
  <c r="AG174" i="5"/>
  <c r="AF195" i="5"/>
  <c r="AH174" i="5"/>
  <c r="AF154" i="5"/>
  <c r="AF174" i="5"/>
  <c r="AG195" i="5"/>
  <c r="AH213" i="5"/>
  <c r="AF213" i="5"/>
  <c r="AE195" i="5" l="1"/>
  <c r="AJ195" i="5" s="1"/>
  <c r="AE76" i="5"/>
  <c r="AJ76" i="5" s="1"/>
  <c r="AE174" i="5"/>
  <c r="AJ174" i="5" s="1"/>
  <c r="AE111" i="5"/>
  <c r="AJ111" i="5" s="1"/>
  <c r="AE213" i="5"/>
  <c r="AJ213" i="5" s="1"/>
  <c r="AE154" i="5"/>
  <c r="AJ154" i="5" s="1"/>
  <c r="AE98" i="5"/>
  <c r="AJ98" i="5" s="1"/>
  <c r="AE53" i="5"/>
  <c r="AJ53" i="5" s="1"/>
  <c r="AE33" i="5"/>
  <c r="AJ33" i="5" s="1"/>
  <c r="AE8" i="5"/>
  <c r="AJ8" i="5" s="1"/>
  <c r="AG7" i="5"/>
  <c r="AF132" i="5"/>
  <c r="AE132" i="5" s="1"/>
  <c r="AJ132" i="5" s="1"/>
  <c r="AH7" i="5"/>
  <c r="AF7" i="5" l="1"/>
  <c r="AE7" i="5" s="1"/>
  <c r="AJ7" i="5" s="1"/>
</calcChain>
</file>

<file path=xl/comments1.xml><?xml version="1.0" encoding="utf-8"?>
<comments xmlns="http://schemas.openxmlformats.org/spreadsheetml/2006/main">
  <authors>
    <author>作者</author>
  </authors>
  <commentList>
    <comment ref="AH9" authorId="0">
      <text>
        <r>
          <rPr>
            <b/>
            <sz val="9"/>
            <color indexed="81"/>
            <rFont val="宋体"/>
            <family val="3"/>
            <charset val="134"/>
          </rPr>
          <t>作者:</t>
        </r>
        <r>
          <rPr>
            <sz val="9"/>
            <color indexed="81"/>
            <rFont val="宋体"/>
            <family val="3"/>
            <charset val="134"/>
          </rPr>
          <t xml:space="preserve">
涉核支出0.3万元</t>
        </r>
      </text>
    </comment>
    <comment ref="AH10" authorId="0">
      <text>
        <r>
          <rPr>
            <b/>
            <sz val="9"/>
            <color indexed="81"/>
            <rFont val="宋体"/>
            <family val="3"/>
            <charset val="134"/>
          </rPr>
          <t>作者:</t>
        </r>
        <r>
          <rPr>
            <sz val="9"/>
            <color indexed="81"/>
            <rFont val="宋体"/>
            <family val="3"/>
            <charset val="134"/>
          </rPr>
          <t xml:space="preserve">
涉核支出1.95万元</t>
        </r>
      </text>
    </comment>
    <comment ref="AH11" authorId="0">
      <text>
        <r>
          <rPr>
            <b/>
            <sz val="9"/>
            <color indexed="81"/>
            <rFont val="宋体"/>
            <family val="3"/>
            <charset val="134"/>
          </rPr>
          <t>作者:</t>
        </r>
        <r>
          <rPr>
            <sz val="9"/>
            <color indexed="81"/>
            <rFont val="宋体"/>
            <family val="3"/>
            <charset val="134"/>
          </rPr>
          <t xml:space="preserve">
涉核支出7.45万元</t>
        </r>
      </text>
    </comment>
    <comment ref="AH12" authorId="0">
      <text>
        <r>
          <rPr>
            <b/>
            <sz val="9"/>
            <color indexed="81"/>
            <rFont val="宋体"/>
            <family val="3"/>
            <charset val="134"/>
          </rPr>
          <t>作者:</t>
        </r>
        <r>
          <rPr>
            <sz val="9"/>
            <color indexed="81"/>
            <rFont val="宋体"/>
            <family val="3"/>
            <charset val="134"/>
          </rPr>
          <t xml:space="preserve">
涉核支出0.505万元</t>
        </r>
      </text>
    </comment>
    <comment ref="AH14" authorId="0">
      <text>
        <r>
          <rPr>
            <b/>
            <sz val="9"/>
            <color indexed="81"/>
            <rFont val="宋体"/>
            <family val="3"/>
            <charset val="134"/>
          </rPr>
          <t>作者:</t>
        </r>
        <r>
          <rPr>
            <sz val="9"/>
            <color indexed="81"/>
            <rFont val="宋体"/>
            <family val="3"/>
            <charset val="134"/>
          </rPr>
          <t xml:space="preserve">
涉核2.19万元</t>
        </r>
      </text>
    </comment>
    <comment ref="AH15" authorId="0">
      <text>
        <r>
          <rPr>
            <b/>
            <sz val="9"/>
            <color indexed="81"/>
            <rFont val="宋体"/>
            <family val="3"/>
            <charset val="134"/>
          </rPr>
          <t>作者:</t>
        </r>
        <r>
          <rPr>
            <sz val="9"/>
            <color indexed="81"/>
            <rFont val="宋体"/>
            <family val="3"/>
            <charset val="134"/>
          </rPr>
          <t xml:space="preserve">
涉核0.2万元</t>
        </r>
      </text>
    </comment>
    <comment ref="AH17" authorId="0">
      <text>
        <r>
          <rPr>
            <b/>
            <sz val="9"/>
            <color indexed="81"/>
            <rFont val="宋体"/>
            <family val="3"/>
            <charset val="134"/>
          </rPr>
          <t>作者:</t>
        </r>
        <r>
          <rPr>
            <sz val="9"/>
            <color indexed="81"/>
            <rFont val="宋体"/>
            <family val="3"/>
            <charset val="134"/>
          </rPr>
          <t xml:space="preserve">
涉核7.0475万元</t>
        </r>
      </text>
    </comment>
    <comment ref="AH19" authorId="0">
      <text>
        <r>
          <rPr>
            <b/>
            <sz val="9"/>
            <color indexed="81"/>
            <rFont val="宋体"/>
            <family val="3"/>
            <charset val="134"/>
          </rPr>
          <t>作者:</t>
        </r>
        <r>
          <rPr>
            <sz val="9"/>
            <color indexed="81"/>
            <rFont val="宋体"/>
            <family val="3"/>
            <charset val="134"/>
          </rPr>
          <t xml:space="preserve">
涉核0.4975万元</t>
        </r>
      </text>
    </comment>
    <comment ref="AH20" authorId="0">
      <text>
        <r>
          <rPr>
            <b/>
            <sz val="9"/>
            <color indexed="81"/>
            <rFont val="宋体"/>
            <family val="3"/>
            <charset val="134"/>
          </rPr>
          <t>作者:</t>
        </r>
        <r>
          <rPr>
            <sz val="9"/>
            <color indexed="81"/>
            <rFont val="宋体"/>
            <family val="3"/>
            <charset val="134"/>
          </rPr>
          <t xml:space="preserve">
涉核0.065万元</t>
        </r>
      </text>
    </comment>
    <comment ref="AH28" authorId="0">
      <text>
        <r>
          <rPr>
            <b/>
            <sz val="9"/>
            <color indexed="81"/>
            <rFont val="宋体"/>
            <family val="3"/>
            <charset val="134"/>
          </rPr>
          <t>作者:</t>
        </r>
        <r>
          <rPr>
            <sz val="9"/>
            <color indexed="81"/>
            <rFont val="宋体"/>
            <family val="3"/>
            <charset val="134"/>
          </rPr>
          <t xml:space="preserve">
涉核0.27万元</t>
        </r>
      </text>
    </comment>
    <comment ref="AH39" authorId="0">
      <text>
        <r>
          <rPr>
            <b/>
            <sz val="9"/>
            <color indexed="81"/>
            <rFont val="宋体"/>
            <family val="3"/>
            <charset val="134"/>
          </rPr>
          <t>作者:</t>
        </r>
        <r>
          <rPr>
            <sz val="9"/>
            <color indexed="81"/>
            <rFont val="宋体"/>
            <family val="3"/>
            <charset val="134"/>
          </rPr>
          <t xml:space="preserve">
涉核0.8075万元</t>
        </r>
      </text>
    </comment>
    <comment ref="AH100" authorId="0">
      <text>
        <r>
          <rPr>
            <b/>
            <sz val="9"/>
            <color indexed="81"/>
            <rFont val="宋体"/>
            <family val="3"/>
            <charset val="134"/>
          </rPr>
          <t>作者:</t>
        </r>
        <r>
          <rPr>
            <sz val="9"/>
            <color indexed="81"/>
            <rFont val="宋体"/>
            <family val="3"/>
            <charset val="134"/>
          </rPr>
          <t xml:space="preserve">
涉核19.6万元
</t>
        </r>
      </text>
    </comment>
    <comment ref="AH103" authorId="0">
      <text>
        <r>
          <rPr>
            <b/>
            <sz val="9"/>
            <color indexed="81"/>
            <rFont val="宋体"/>
            <family val="3"/>
            <charset val="134"/>
          </rPr>
          <t>作者:</t>
        </r>
        <r>
          <rPr>
            <sz val="9"/>
            <color indexed="81"/>
            <rFont val="宋体"/>
            <family val="3"/>
            <charset val="134"/>
          </rPr>
          <t xml:space="preserve">
涉核0.05万元</t>
        </r>
      </text>
    </comment>
    <comment ref="AH108" authorId="0">
      <text>
        <r>
          <rPr>
            <b/>
            <sz val="9"/>
            <color indexed="81"/>
            <rFont val="宋体"/>
            <family val="3"/>
            <charset val="134"/>
          </rPr>
          <t>作者:</t>
        </r>
        <r>
          <rPr>
            <sz val="9"/>
            <color indexed="81"/>
            <rFont val="宋体"/>
            <family val="3"/>
            <charset val="134"/>
          </rPr>
          <t xml:space="preserve">
涉核0.106万元</t>
        </r>
      </text>
    </comment>
    <comment ref="AG116" authorId="0">
      <text>
        <r>
          <rPr>
            <b/>
            <sz val="9"/>
            <color indexed="81"/>
            <rFont val="宋体"/>
            <family val="3"/>
            <charset val="134"/>
          </rPr>
          <t>作者:</t>
        </r>
        <r>
          <rPr>
            <sz val="9"/>
            <color indexed="81"/>
            <rFont val="宋体"/>
            <family val="3"/>
            <charset val="134"/>
          </rPr>
          <t xml:space="preserve">
涉核9.355万元</t>
        </r>
      </text>
    </comment>
    <comment ref="AH139" authorId="0">
      <text>
        <r>
          <rPr>
            <b/>
            <sz val="9"/>
            <color indexed="81"/>
            <rFont val="宋体"/>
            <family val="3"/>
            <charset val="134"/>
          </rPr>
          <t>作者:</t>
        </r>
        <r>
          <rPr>
            <sz val="9"/>
            <color indexed="81"/>
            <rFont val="宋体"/>
            <family val="3"/>
            <charset val="134"/>
          </rPr>
          <t xml:space="preserve">
涉核0.0275万元</t>
        </r>
      </text>
    </comment>
    <comment ref="AH140" authorId="0">
      <text>
        <r>
          <rPr>
            <b/>
            <sz val="9"/>
            <color indexed="81"/>
            <rFont val="宋体"/>
            <family val="3"/>
            <charset val="134"/>
          </rPr>
          <t>作者:</t>
        </r>
        <r>
          <rPr>
            <sz val="9"/>
            <color indexed="81"/>
            <rFont val="宋体"/>
            <family val="3"/>
            <charset val="134"/>
          </rPr>
          <t xml:space="preserve">
涉核0.1065万元</t>
        </r>
      </text>
    </comment>
    <comment ref="AG150" authorId="0">
      <text>
        <r>
          <rPr>
            <b/>
            <sz val="9"/>
            <color indexed="81"/>
            <rFont val="宋体"/>
            <family val="3"/>
            <charset val="134"/>
          </rPr>
          <t>作者:</t>
        </r>
        <r>
          <rPr>
            <sz val="9"/>
            <color indexed="81"/>
            <rFont val="宋体"/>
            <family val="3"/>
            <charset val="134"/>
          </rPr>
          <t xml:space="preserve">
涉核0.13万元</t>
        </r>
      </text>
    </comment>
    <comment ref="AH155" authorId="0">
      <text>
        <r>
          <rPr>
            <b/>
            <sz val="9"/>
            <color indexed="81"/>
            <rFont val="宋体"/>
            <family val="3"/>
            <charset val="134"/>
          </rPr>
          <t>作者:</t>
        </r>
        <r>
          <rPr>
            <sz val="9"/>
            <color indexed="81"/>
            <rFont val="宋体"/>
            <family val="3"/>
            <charset val="134"/>
          </rPr>
          <t xml:space="preserve">
涉核1.0925万元</t>
        </r>
      </text>
    </comment>
    <comment ref="AC176" authorId="0">
      <text>
        <r>
          <rPr>
            <b/>
            <sz val="9"/>
            <rFont val="宋体"/>
            <family val="3"/>
            <charset val="134"/>
          </rPr>
          <t xml:space="preserve">作者:
</t>
        </r>
      </text>
    </comment>
    <comment ref="AH178" authorId="0">
      <text>
        <r>
          <rPr>
            <b/>
            <sz val="9"/>
            <color indexed="81"/>
            <rFont val="宋体"/>
            <family val="3"/>
            <charset val="134"/>
          </rPr>
          <t>作者:</t>
        </r>
        <r>
          <rPr>
            <sz val="9"/>
            <color indexed="81"/>
            <rFont val="宋体"/>
            <family val="3"/>
            <charset val="134"/>
          </rPr>
          <t xml:space="preserve">
涉核0.58万元</t>
        </r>
      </text>
    </comment>
    <comment ref="AH184" authorId="0">
      <text>
        <r>
          <rPr>
            <b/>
            <sz val="9"/>
            <color indexed="81"/>
            <rFont val="宋体"/>
            <family val="3"/>
            <charset val="134"/>
          </rPr>
          <t>作者:</t>
        </r>
        <r>
          <rPr>
            <sz val="9"/>
            <color indexed="81"/>
            <rFont val="宋体"/>
            <family val="3"/>
            <charset val="134"/>
          </rPr>
          <t xml:space="preserve">
涉核0.51万元
</t>
        </r>
      </text>
    </comment>
    <comment ref="AH187" authorId="0">
      <text>
        <r>
          <rPr>
            <b/>
            <sz val="9"/>
            <color indexed="81"/>
            <rFont val="宋体"/>
            <family val="3"/>
            <charset val="134"/>
          </rPr>
          <t>作者:</t>
        </r>
        <r>
          <rPr>
            <sz val="9"/>
            <color indexed="81"/>
            <rFont val="宋体"/>
            <family val="3"/>
            <charset val="134"/>
          </rPr>
          <t xml:space="preserve">
涉核1.83万元</t>
        </r>
      </text>
    </comment>
    <comment ref="AH196" authorId="0">
      <text>
        <r>
          <rPr>
            <b/>
            <sz val="9"/>
            <color indexed="81"/>
            <rFont val="宋体"/>
            <family val="3"/>
            <charset val="134"/>
          </rPr>
          <t>作者:</t>
        </r>
        <r>
          <rPr>
            <sz val="9"/>
            <color indexed="81"/>
            <rFont val="宋体"/>
            <family val="3"/>
            <charset val="134"/>
          </rPr>
          <t xml:space="preserve">
涉核0.3015</t>
        </r>
      </text>
    </comment>
  </commentList>
</comments>
</file>

<file path=xl/sharedStrings.xml><?xml version="1.0" encoding="utf-8"?>
<sst xmlns="http://schemas.openxmlformats.org/spreadsheetml/2006/main" count="475" uniqueCount="448">
  <si>
    <t>地区</t>
  </si>
  <si>
    <t>参保户籍人数情况</t>
  </si>
  <si>
    <t>省级基础养老金发放情况</t>
  </si>
  <si>
    <t>省级缴费补贴情况</t>
  </si>
  <si>
    <t>为贫困人员代缴人员人数（期末数）</t>
  </si>
  <si>
    <t>高龄补贴</t>
  </si>
  <si>
    <t>参保总人数（人）</t>
  </si>
  <si>
    <t>60周岁以下参保人数（人）</t>
  </si>
  <si>
    <t>60周岁及以上参保人数（人）</t>
  </si>
  <si>
    <t>期初数</t>
  </si>
  <si>
    <t>期末数</t>
  </si>
  <si>
    <t>标准（元/人月）</t>
  </si>
  <si>
    <t>人次数</t>
  </si>
  <si>
    <t>缴纳100元档次人数(期末数)</t>
  </si>
  <si>
    <t>缴纳300元档次人数(期末数)</t>
  </si>
  <si>
    <t>缴纳500元档次人数(期末数)</t>
  </si>
  <si>
    <t>缴纳1000元档次人数(期末数)</t>
  </si>
  <si>
    <t>缴纳3000元档次人数(期末数)</t>
  </si>
  <si>
    <t>缴纳5000元档次人数(期末数)</t>
  </si>
  <si>
    <t>缴纳8000元档次人数(期末数)</t>
  </si>
  <si>
    <t>75-84周岁（2元/人月）</t>
  </si>
  <si>
    <t>85周岁以上（3元/人月）</t>
  </si>
  <si>
    <t>石家庄市合计</t>
  </si>
  <si>
    <t>井陉县</t>
  </si>
  <si>
    <t>行唐县</t>
  </si>
  <si>
    <t>灵寿县</t>
  </si>
  <si>
    <t>高邑县</t>
  </si>
  <si>
    <t>深泽县</t>
  </si>
  <si>
    <t>赞皇县</t>
  </si>
  <si>
    <t>无极县</t>
  </si>
  <si>
    <t>平山县</t>
  </si>
  <si>
    <t>元氏县</t>
  </si>
  <si>
    <t>赵  县</t>
  </si>
  <si>
    <t>晋州市</t>
  </si>
  <si>
    <t>新乐市</t>
  </si>
  <si>
    <t>正定县</t>
  </si>
  <si>
    <t>长安区</t>
  </si>
  <si>
    <t>桥西区</t>
  </si>
  <si>
    <t>新华区</t>
  </si>
  <si>
    <t>井陉矿区</t>
  </si>
  <si>
    <t>裕华区</t>
  </si>
  <si>
    <t>栾城区</t>
  </si>
  <si>
    <t>藁城区</t>
  </si>
  <si>
    <t>鹿泉区</t>
  </si>
  <si>
    <t>石家庄市高新技术开发区</t>
  </si>
  <si>
    <t>0</t>
  </si>
  <si>
    <t>石家庄市循环化工园区</t>
  </si>
  <si>
    <t>正定新区</t>
  </si>
  <si>
    <t>张北县</t>
  </si>
  <si>
    <t>康保县</t>
  </si>
  <si>
    <t>沽源县</t>
  </si>
  <si>
    <t>尚义县</t>
  </si>
  <si>
    <t>蔚县</t>
  </si>
  <si>
    <t>阳原县</t>
  </si>
  <si>
    <t>怀安县</t>
  </si>
  <si>
    <t>怀来县</t>
  </si>
  <si>
    <t>涿鹿县</t>
  </si>
  <si>
    <t>赤城县</t>
  </si>
  <si>
    <t>桥东区</t>
  </si>
  <si>
    <t>宣化区</t>
  </si>
  <si>
    <t>下花园区</t>
  </si>
  <si>
    <t>万全区</t>
  </si>
  <si>
    <t>崇礼区</t>
  </si>
  <si>
    <t>经开区</t>
  </si>
  <si>
    <t>察北区</t>
  </si>
  <si>
    <t>塞北区</t>
  </si>
  <si>
    <t>博野县</t>
  </si>
  <si>
    <t>定兴县</t>
  </si>
  <si>
    <t>阜平县</t>
  </si>
  <si>
    <t>高碑店市</t>
  </si>
  <si>
    <t>高阳县</t>
  </si>
  <si>
    <t>涞源县</t>
  </si>
  <si>
    <t>蠡县</t>
  </si>
  <si>
    <t>曲阳县</t>
  </si>
  <si>
    <t>顺平县</t>
  </si>
  <si>
    <t>唐县</t>
  </si>
  <si>
    <t>望都县</t>
  </si>
  <si>
    <t>涿州市</t>
  </si>
  <si>
    <t>安国市</t>
  </si>
  <si>
    <t>涞水县</t>
  </si>
  <si>
    <t>易县</t>
  </si>
  <si>
    <t>竞秀区</t>
  </si>
  <si>
    <t>莲池区</t>
  </si>
  <si>
    <t>高新区</t>
  </si>
  <si>
    <t>清苑区</t>
  </si>
  <si>
    <t>满城区</t>
  </si>
  <si>
    <t>徐水区</t>
  </si>
  <si>
    <t>白沟新城</t>
  </si>
  <si>
    <t>沧州市合计</t>
  </si>
  <si>
    <t>肃宁县</t>
  </si>
  <si>
    <t>青县</t>
  </si>
  <si>
    <t>任丘</t>
  </si>
  <si>
    <t>孟村县</t>
  </si>
  <si>
    <t>献县</t>
  </si>
  <si>
    <t>吴桥县</t>
  </si>
  <si>
    <t>盐山县</t>
  </si>
  <si>
    <t>河间市</t>
  </si>
  <si>
    <t>东光县</t>
  </si>
  <si>
    <t>海兴县</t>
  </si>
  <si>
    <t>泊头市</t>
  </si>
  <si>
    <t>南皮县</t>
  </si>
  <si>
    <t>沧县</t>
  </si>
  <si>
    <t>黄骅市</t>
  </si>
  <si>
    <t>运河区</t>
  </si>
  <si>
    <t>开发区</t>
  </si>
  <si>
    <t>渤海新区
(中捷)</t>
  </si>
  <si>
    <t>渤海新区
(南大港)</t>
  </si>
  <si>
    <t>渤海新区
（港区）</t>
  </si>
  <si>
    <t>承德市合计</t>
  </si>
  <si>
    <t>平泉市</t>
  </si>
  <si>
    <t>滦平县</t>
  </si>
  <si>
    <t>丰宁县</t>
  </si>
  <si>
    <t>兴隆县</t>
  </si>
  <si>
    <t>宽城县</t>
  </si>
  <si>
    <t>隆化县</t>
  </si>
  <si>
    <t>围场县</t>
  </si>
  <si>
    <t>承德县</t>
  </si>
  <si>
    <t>双桥区</t>
  </si>
  <si>
    <t>双滦区</t>
  </si>
  <si>
    <t>营子区</t>
  </si>
  <si>
    <t>邯郸市合计</t>
  </si>
  <si>
    <t>大名县</t>
  </si>
  <si>
    <t>魏县</t>
  </si>
  <si>
    <t>曲周县</t>
  </si>
  <si>
    <t>邱县</t>
  </si>
  <si>
    <t>鸡泽县</t>
  </si>
  <si>
    <t>广平县</t>
  </si>
  <si>
    <t>成安县</t>
  </si>
  <si>
    <t>临漳县</t>
  </si>
  <si>
    <t>磁  县</t>
  </si>
  <si>
    <t>涉县</t>
  </si>
  <si>
    <t>馆陶县</t>
  </si>
  <si>
    <t>武安</t>
  </si>
  <si>
    <t>肥乡区</t>
  </si>
  <si>
    <t>永年区</t>
  </si>
  <si>
    <t>邯山区</t>
  </si>
  <si>
    <t>丛台区</t>
  </si>
  <si>
    <t>复兴区</t>
  </si>
  <si>
    <t>峰峰矿区</t>
  </si>
  <si>
    <t>冀南新区</t>
  </si>
  <si>
    <t>廊坊市合计</t>
  </si>
  <si>
    <t>大厂县</t>
  </si>
  <si>
    <t>三河市</t>
  </si>
  <si>
    <t>霸州市</t>
  </si>
  <si>
    <t>香河县</t>
  </si>
  <si>
    <t>大城县</t>
  </si>
  <si>
    <t>文安县</t>
  </si>
  <si>
    <t>永清县</t>
  </si>
  <si>
    <t>固安县</t>
  </si>
  <si>
    <t>广阳区</t>
  </si>
  <si>
    <t>安次区</t>
  </si>
  <si>
    <t>秦皇岛合计</t>
  </si>
  <si>
    <t>昌黎县</t>
  </si>
  <si>
    <t>卢龙县</t>
  </si>
  <si>
    <t>青龙县</t>
  </si>
  <si>
    <t>北戴河新区</t>
  </si>
  <si>
    <t>海港区</t>
  </si>
  <si>
    <t>抚宁区</t>
  </si>
  <si>
    <t>北戴河区</t>
  </si>
  <si>
    <t>山海关</t>
  </si>
  <si>
    <t>唐山市合计</t>
  </si>
  <si>
    <t>滦州市</t>
  </si>
  <si>
    <t>滦南县</t>
  </si>
  <si>
    <t>迁西县</t>
  </si>
  <si>
    <t>迁安市</t>
  </si>
  <si>
    <t>乐亭县</t>
  </si>
  <si>
    <t>玉田县</t>
  </si>
  <si>
    <t>遵化市</t>
  </si>
  <si>
    <t>路南区</t>
  </si>
  <si>
    <t>路北区</t>
  </si>
  <si>
    <t>古冶区</t>
  </si>
  <si>
    <t>开平区</t>
  </si>
  <si>
    <t>丰南区</t>
  </si>
  <si>
    <t>丰润区</t>
  </si>
  <si>
    <t>曹妃甸区</t>
  </si>
  <si>
    <t>高新开发区</t>
  </si>
  <si>
    <t>海港开发区</t>
  </si>
  <si>
    <t>南堡开发区</t>
  </si>
  <si>
    <t>汉沽管理区</t>
  </si>
  <si>
    <t>芦台开发区</t>
  </si>
  <si>
    <t>邢台市合计</t>
  </si>
  <si>
    <t>沙河市</t>
  </si>
  <si>
    <t>南宫市</t>
  </si>
  <si>
    <t>巨鹿县</t>
  </si>
  <si>
    <t>威县</t>
  </si>
  <si>
    <t>清河县</t>
  </si>
  <si>
    <t>平乡县</t>
  </si>
  <si>
    <t>新河县</t>
  </si>
  <si>
    <t>宁晋县</t>
  </si>
  <si>
    <t>任县</t>
  </si>
  <si>
    <t>内丘县</t>
  </si>
  <si>
    <t>南和县</t>
  </si>
  <si>
    <t>隆尧县</t>
  </si>
  <si>
    <t>广宗县</t>
  </si>
  <si>
    <t>临西县</t>
  </si>
  <si>
    <t>临城县</t>
  </si>
  <si>
    <t>柏乡县</t>
  </si>
  <si>
    <t>邢台县</t>
  </si>
  <si>
    <t>衡水市合计</t>
  </si>
  <si>
    <t>枣强县</t>
  </si>
  <si>
    <t>安平县</t>
  </si>
  <si>
    <t>武邑县</t>
  </si>
  <si>
    <t>故城县</t>
  </si>
  <si>
    <t>景  县</t>
  </si>
  <si>
    <t>阜城县</t>
  </si>
  <si>
    <t>深州市</t>
  </si>
  <si>
    <t>饶阳县</t>
  </si>
  <si>
    <t>武强县</t>
  </si>
  <si>
    <t>冀州区</t>
  </si>
  <si>
    <t>桃城区</t>
  </si>
  <si>
    <t>滨湖新区</t>
  </si>
  <si>
    <t>定州市</t>
  </si>
  <si>
    <t>市本级小计</t>
  </si>
  <si>
    <t>辛集市</t>
  </si>
  <si>
    <t>雄安新区合计</t>
  </si>
  <si>
    <t>雄县</t>
  </si>
  <si>
    <t>安新</t>
  </si>
  <si>
    <t>容城</t>
  </si>
  <si>
    <t>冒领追回1.88万</t>
  </si>
  <si>
    <t>12</t>
  </si>
  <si>
    <t>1815</t>
  </si>
  <si>
    <t>8726</t>
  </si>
  <si>
    <t>88</t>
  </si>
  <si>
    <t>235</t>
  </si>
  <si>
    <t>65-74周岁（1元/人月）</t>
    <phoneticPr fontId="29" type="noConversion"/>
  </si>
  <si>
    <t>有19人为涉核人员，涉及金额10925元,钱数加在贫困实际支出。
    省级补贴追回5032元，其中15元追回人次数275；10元追回人次数89；5元追回人次数3人次，0.5元高龄补贴追回人次数4。</t>
  </si>
  <si>
    <t>省级的   15元减少人次数为1341，  10元的人次数为26 ， 5元的人次数为2 金额为 20385</t>
  </si>
  <si>
    <t>追回32747元，501人次</t>
    <phoneticPr fontId="29" type="noConversion"/>
  </si>
  <si>
    <t>追回1.56万已扣除 134人</t>
  </si>
  <si>
    <t>31栏中的省级基础养老金实际支出额1929.16万元已经核减了追回的省级资金（2019年共追回省级基础养老金0.11万元，月发放5元/人的追回231人次，月发放10元/人的追回134人次，月发放15/人的追回552人次。）</t>
  </si>
  <si>
    <t>1、2019年共追回省级资金3.79万元，2527人次。</t>
  </si>
  <si>
    <t>2019年待遇追回省级基础养老金：往年度5795人次，追回金额8.5795万元，当年度1553人次，2.33万元</t>
  </si>
  <si>
    <t>省级追回2290元，15元的130人次，10元的34人次</t>
  </si>
  <si>
    <t>19年追回省级合计2.12万元，共计292人</t>
  </si>
  <si>
    <t>追回543人次，金额0.81万元</t>
  </si>
  <si>
    <t>退回省10245元，179人次</t>
  </si>
  <si>
    <t>省级当年待遇追回金额1069.5元，涉及29人；往年待遇追回金额12665元，涉及351人</t>
  </si>
  <si>
    <t>追回89人养老金4967.5元</t>
  </si>
  <si>
    <t>追回待遇0.13万元，30人。</t>
  </si>
  <si>
    <t>省级追回：5元126人次；10元157人次；15元345人次；85周岁以上高龄1.5元1人次。（表中填写数据已扣减追回）</t>
  </si>
  <si>
    <t>0.47万元（117人）</t>
  </si>
  <si>
    <t>追回省级基础养老金212元共计8人次</t>
  </si>
  <si>
    <t>追回省级养老金90元，6人次</t>
  </si>
  <si>
    <t>当年基础养老金17人次、255元；高龄补贴11人次16.5元；往年20人次300元</t>
  </si>
  <si>
    <t>待遇追回1.76万，追回人次数1174</t>
  </si>
  <si>
    <t>待遇追回1.17万元，追回人次792</t>
  </si>
  <si>
    <t>追回人数15人，涉及资金595元</t>
  </si>
  <si>
    <t>待遇追回13700元，追回人次930。</t>
  </si>
  <si>
    <t>冲减追回的140人次多领省级基础养老金1.85万元后“全年省级基础养老金实际支出额”为1181.42万元；32列“全年省级缴费补贴实际支出额”包含59名涉核人员省级缴费补贴资金0.13万元。</t>
  </si>
  <si>
    <t>2019年省级基础养老金实际发放258.4950万元。2019年追回省级基础养老金0.2920万元，其中15元标准173人次，10元标准31人，5元标准3人次。冲减后当年实际支出基础养老金258.2030万元。</t>
  </si>
  <si>
    <t>2019年省级基础养老金实际发放61.2705万元。2019年追回省级基础养老金共计0.433万元，其中15元标准279人次，10元标准11人次，5元标准7人次。冲减后当年实际支出基础养老金60.8375万元。</t>
  </si>
  <si>
    <t>2019年省级基础养老金实际发放233.979万元。2019年追回省级基础养老金共计0.189万元，其中15元标准126人次。冲减后当年实际支出基础养老金233.79万元。</t>
  </si>
  <si>
    <t>全年省级基础养老金实际支出额已经剔除追回金额，2019年追回省级基础养老金1.88万元，1253人次。</t>
  </si>
  <si>
    <t>2019年追回省级基础养老金1.7万元，1133人次；涉核98人，19.6万元。</t>
  </si>
  <si>
    <t>省级追回以前年度1136人次追回1.703万，已剔除</t>
  </si>
  <si>
    <t>2019年追回省级基础养老金3.29万元，2193人次；全年省级为贫困人员代缴养老保险费实际支出额包含省级为4个涉核人员代缴0.55万元。</t>
  </si>
  <si>
    <t>追回0.594万元，396人次。省级为2个涉核人员代缴共0.05万元</t>
  </si>
  <si>
    <t>我县全年省级基础养老金实际支出额已经剔除追回金额。追回人次2264，追回金额3.40万元。</t>
  </si>
  <si>
    <t>我县全年省级基础养老金实际支出额已经剔除追回金额。追回人次2107，追回金额3.16万元。      涉核人员46人，省级补贴18.4万元。</t>
  </si>
  <si>
    <t>我县全年省级基础养老金实际支出额已经剔除追回金额。追回人次1517，追回金额2.2757万元。</t>
  </si>
  <si>
    <t>2019年当年追回待遇支出0.6655万元，涉及人次数444人次，2019年追回以前年度0.4355万元，涉及人次数292人。</t>
  </si>
  <si>
    <t>追回的省级资金1545元，人次数为103人。其中15元103人。涉核人员共计39人，区县代缴金额为52550元，另外省级补贴1060元。</t>
  </si>
  <si>
    <t>追回资金240元，16人次，共5人</t>
  </si>
  <si>
    <t>追回0.09万元基础养老金，15人次数</t>
  </si>
  <si>
    <t>追回省级1351人次(往年1155人次，本年196人次),追回省级资金1.61695万元(往年1.3795万元，本年0.23745万元),为涉核3人代缴省级资金3015元(添加在34列)</t>
  </si>
  <si>
    <t>全年省级基础养老金追回48人  4282人次6.4221万元</t>
  </si>
  <si>
    <t>2019年省级基础养老金支出1057.16365万元。（其中退回当年1726元、往年7581元，已在申报时剔除）</t>
  </si>
  <si>
    <t>追回省级基础养老金当年的45人6330元往年的84人7165元</t>
  </si>
  <si>
    <t>全年中央基础养老金追回金额0.2940万元</t>
  </si>
  <si>
    <t>全年省级基础养老金追回80人养老金1.2582万元</t>
  </si>
  <si>
    <t>全年省级基础养老金追回金额2.2109万元（以前年度1.9636万元，当年0.2473万元）</t>
  </si>
  <si>
    <t>追回以前年度养老金19435元，追回当年养老金2252元</t>
  </si>
  <si>
    <t>全年省级基础养老金追回金额0.7691万元，其中核减15元档人次407，,10元档人次118,5元档人次80，高龄补贴追回65以上人次10,75以上人次1。</t>
  </si>
  <si>
    <t>全年当年追回165人次合计0.2408万元，全年往年追回1979人次合计1.8455万元</t>
  </si>
  <si>
    <t>追回省级基础养老金1.1135万元，共1140人次。</t>
  </si>
  <si>
    <t>①6个贫困人员缴纳农保费，其中4个贫困人员缴纳档次是200元，政府代缴100元，自己缴纳100元；1个贫困人员缴纳档次500元，政府代缴100元，自己缴纳400元；1个贫困人员缴纳档次1000元，政府代缴100元，自己缴纳900元。②追回省级资金数额0.04万元和相应减少发放人次数为28人</t>
  </si>
  <si>
    <t>全年省级基础养老金发放失败退回、追回当年省级基础养老金共计3230元；追回以前年度省级基础养老金共计1005元。</t>
  </si>
  <si>
    <t>张家口
合计</t>
    <phoneticPr fontId="7" type="noConversion"/>
  </si>
  <si>
    <t>一、追回金额：1、基础养老金3.10万元，共计2566人次。其中：5元/人月追回487人次，10元/人月追回523人次，15元/人月追回1556人次。高领补助资金82元，共计44人次。其中：0.5元/人月追回134人次，1.5元/人月追回10人次。1 二、涉核待遇人员1人，领取省级基础养老金180元，高龄补贴省级补助6元。</t>
  </si>
  <si>
    <t>省级基础养老金共计追回5047人次，57370元（5元1209人次，10元1249人次，15元2589人次）。高龄补助共计追回4人次，2元（65高龄4人次）</t>
  </si>
  <si>
    <t>待遇追回3691人次其中3人有1元高龄补共55368元</t>
  </si>
  <si>
    <t>待遇追回共计2.1984万元，1504人次。其中15元1460人次，5元10人次,65高龄补10人次，75高龄补14人次，85高龄补10人次。</t>
  </si>
  <si>
    <t>追回冒领金额1.377万元，1134人次。</t>
  </si>
  <si>
    <t>涉核32人省级补贴0.8075万元（包含在33栏中），省级基础养老金共计追回1.719万元，其中15元15480人次，10元136人次，5元70人次</t>
  </si>
  <si>
    <t>2019年追回省级养老金6.8775万元，15元/人月4585人次</t>
  </si>
  <si>
    <t>省级基础养老金共计追回3356人次，追回4.632万元,其中5元214人次，10元376人次，15元2766人次</t>
  </si>
  <si>
    <t>共计追回3.8376万元。其中基础养老金3.835万元，高领补追回0.0026万元。基础养老金追回人次数为3345人次，其中15元1676人次，10元953人次，5元736人次。高领补47人次，其中0.5元38人次，1元9人次。</t>
  </si>
  <si>
    <t>追回555人2.6195万</t>
  </si>
  <si>
    <t>省级基础养老金追回人次数229人次，5元57人次，10元116人次，15元追回56人次，追回金额2285元</t>
  </si>
  <si>
    <t>共追回0.92万元，涉及月标准15元共614人次。</t>
  </si>
  <si>
    <t>省级基础养老金共计追回1941人次，25335元（5元209人次，10元338人次，15元1394人次）。高龄补助共计追回107人次，97元（65高龄51人次，75高龄25人次，85高龄31人次）</t>
  </si>
  <si>
    <t>省级基础养老金共计追回858人次，共0.8275万元，其中5元310人次，10元299人次，15元249人次</t>
  </si>
  <si>
    <t>2019年追回省级基础养老金22770元，2466人次，其中5元469人次，10元1906人次，15元91人次</t>
  </si>
  <si>
    <t>省级基础养老金共计追回1211人次，1.8379万元。（5元210人次，10元290人次，15元711人次）高龄补助共计追回32人次16元（65高龄26人次，75高龄6人次）</t>
  </si>
  <si>
    <t>追回428人次4065元（15元185人次，10元59人次，5元140人次）</t>
  </si>
  <si>
    <t>追回人次数46，追回金额690元。因财务只将现金追回部分记账，所以与之前上报数据有出入</t>
  </si>
  <si>
    <t>2019年待遇停发业务中扣减省级基础养老金325元，人数6人。其中标准5元人次数6，标准10元人次数4，标准15元人次数17.</t>
  </si>
  <si>
    <t>追回当年养老保险待遇22人，涉及省级基础养老金1174元；追回以前年度养老保险待遇44人，涉及省级基础养老金10040元。</t>
  </si>
  <si>
    <t>追回往期省级基础养老金18585元，人数166；追回当期省级基础养老金1970元，人数42</t>
  </si>
  <si>
    <t>追回当年省级养老金7人379.5元。追回以前年度省级养老金195人次2920元。</t>
  </si>
  <si>
    <t>2019年追回当年80人次，4423.50元；追回以前年度404人次，19509元。</t>
  </si>
  <si>
    <t>追回2019年冒领资金0.1165万元，111人次
追回以前年度冒领资金1.8964万元，  人次1265人次</t>
  </si>
  <si>
    <t>省级基础养老金追回28115.66元。</t>
  </si>
  <si>
    <t>当年追回金额：0.16万元，人次数：110.往年追回金额：3.00万，人次数：2027</t>
  </si>
  <si>
    <t>追回2019年度冒领养老金15元标准394人次，共计5915元；2019年度以前追回15元标准3631人次数，共计54469元。</t>
  </si>
  <si>
    <t>2019年度追回1571元，人次104，以前年度追回11456.24元，人次764</t>
  </si>
  <si>
    <t>1.2019年省级基础养老金待遇追回：标准15元/人月355人次,共5325元; 标准10元/人月39人次，共390元;标准5元/人月12人次,共60元; 高龄补贴0.5元/人月5人次，共2.5元,合计追回2019年省级基础养老金5777.5元。2.往年度省级基础养老金待遇追回：标准15元/人月2883人次,共43245元; 标准10元/人月116人次，共1160元;标准5元/人月181人次,共905元,合计追回往年度省级基础养老金45310元。</t>
  </si>
  <si>
    <t>省级追回当年养老金1276元人次数为252追回其他年度养老金2.67万元人次数为2737。关于省级标准5元10元人次数为负数，追回以前年度养老金2015年5元2016年为10元2019年发放标准都为15元。</t>
  </si>
  <si>
    <t>追回1621人次，2.4万元</t>
  </si>
  <si>
    <t>1.已核减当年退费冲支出：59人次，省级4079元。2.已核减往年其他收入：195人次，省级22190元。</t>
  </si>
  <si>
    <t>-829</t>
  </si>
  <si>
    <t>-637</t>
  </si>
  <si>
    <t>711353</t>
  </si>
  <si>
    <t>当年追回45人，金额0.25万，追回以前年度5元872人次，10元682人次，15元1019人次，金额2.6465万</t>
  </si>
  <si>
    <t>追回往年5958人次8.937万元；当年1782人次2.673万元</t>
  </si>
  <si>
    <t>省级基础养老金退回119人共计1.3万元（当年追回61人0.27万元，往年追回58人1.03万元）</t>
  </si>
  <si>
    <t>以前1.53万元 1020人次       当年0.29万元        为贫困人员代缴额是重残和贫困人员合计数</t>
  </si>
  <si>
    <t>当年追回410元，人次数27；往年追回3045元，人次数203</t>
  </si>
  <si>
    <t>追回省级资金16.0985万元，其中追回当年省级资金5.42万元，360人次（15*335人次+15.5*10人次+16*14人次+16.5*1人次）；追回以前年度省级资金15.5565万元，12363人次（15*7242人次+10*4266人次+5*855人次）。</t>
  </si>
  <si>
    <t>追回2019年36人次省级资金2670元，追回往年785人次省级资金76860元</t>
  </si>
  <si>
    <t>追回冒领当年养老金551人次，追回资金0.83万元，已冲减待遇支出；追回冒领往年养老金2302人次，追回资金3.45万元，记其他收入，于本表核减</t>
  </si>
  <si>
    <t>待遇追回26人次，393元</t>
  </si>
  <si>
    <t>保定市合计</t>
    <phoneticPr fontId="29" type="noConversion"/>
  </si>
  <si>
    <t>追回省级基础养老金1.8867万元，追回基础养老金15元标准1257人次，追回高龄补贴1元标准12人次。</t>
  </si>
  <si>
    <t>追回1.8275万元，其中15元1023人次，10元293人次</t>
  </si>
  <si>
    <t>追回15元为322人次，0.5元10人次，1元14人次，1.5元6人次。金额总计为0.4858万元</t>
  </si>
  <si>
    <t>追回897人次，0.986万元，其中15元450人次，10元175人次，5元272人次</t>
  </si>
  <si>
    <t>省级追回1.8385万元，1546人次(15元816人次，10元499人次，5元231人次)</t>
  </si>
  <si>
    <t>往年追回共计1.1340万元（包含5元标准的477人次，10元标准的366人次，15元标准的353人次）当年追回共计0.0984万元（包含15元标准的65人次，和9元高龄补贴）</t>
  </si>
  <si>
    <t>共追回人数为4019人次.总金额为5.2270万元其中每月标准为5的716人总金额是0.3580.每月标准为10的171人总金额0.1710元.每月标准为15的3132人总金额为4.6980万元</t>
  </si>
  <si>
    <t>省级追回3.46万元，其中：追回5元576人次，追回10元577人次，追回15元1730人次，已剔除</t>
  </si>
  <si>
    <t>2019年省级追回2.7278万元，15元1430人次，10元521人次，5元124人次</t>
  </si>
  <si>
    <t>追回1.44万元。15元141人次，10元1118人次，5元221人次。</t>
  </si>
  <si>
    <t>追回2.31725万元，15元1514人次,10元43人次，5元3人次，0.5元35人次</t>
  </si>
  <si>
    <t>省级追回0.1775万元，145人次，其中15元100人次，10元20人次，5元25人次。</t>
  </si>
  <si>
    <t>追回金额3.88265元：15元2395人次（包括高龄补贴0.5元195人次、1元64人次、1.5元20人次），10元186人次，5元170人次。</t>
  </si>
  <si>
    <t>追回0.35005万元，其中15人次数为232，高龄补贴0.00205万元元</t>
  </si>
  <si>
    <t>追回0.27万元；15元180人次</t>
  </si>
  <si>
    <t>5元156人次，780元；10元55次，550元；15元206人次，0.3090万元</t>
  </si>
  <si>
    <t>追回0.1075万元，追回83人次（其中5元追回11人次，10元追回12人次，15元追回60人次）。</t>
  </si>
  <si>
    <t>省级补助追回0.0005万元1人次</t>
  </si>
  <si>
    <t>追回0.007万元（其中10元4人次，15元2人次）</t>
  </si>
  <si>
    <t>追回金额0.245万元，15元75人次，10元99人次，5元67人次。</t>
  </si>
  <si>
    <t>追回省级资金1人次0.0015万元</t>
  </si>
  <si>
    <t>1.省级基础养老金15元/人月标准系统人次数为：1430581人次，待遇追回冲减支出5.061万元，核减15月/人月标准3336次，核减5月/人月标准4人次，核减后实际人数为15月/人月标准1427245人次，5月/人月标准50人次。2.省级基础养老金支出2146.1405万元，基金回退冲减支出5.061万元，实际支出2141.0795万元。3.高龄补贴支出66.3397万元，基金回退冲减支出0.00285万元，核减0.5元标准57人次,实际支出66.33685万元.</t>
  </si>
  <si>
    <t>1.省级基础养老金支出2289.1595万元，基金回退冲减当年支出5.4355万元，实际支出2283.724万元.省级基础养老金15元/人月标准系统人数为：1525907人次，核减15元标准2539人次，核减后实际人数为1523368人次，省级基础养老金10元/人月标准系统人数为：280人次，核减10元标准-1199人次,核减后实际人数为-919人次，省级基础养老金5元/人月标准系统人数为：38人次，核减5元标准856人次，核减后实际人数为-818人次,实际支出2283.724万元。2.高龄补贴支出70.60345万元，基金回退冲减当年支出0.0175万元，1元标准245267人次，核减1元标准7人次，核减后实际人数为245260人次，1.5元标准79660人次，核减1.5元标准112人次，核减后实际人数为79548人次，实际支出70.58595万元.</t>
  </si>
  <si>
    <t>全年省级基础养老金追回1.19万元，其中15元人次数790，10元人次数5.</t>
  </si>
  <si>
    <t>追回省级资金2.3840万元，其中2019年当年资金0.1770万元，以前年度资金2.2070万元。追回15元档次1254人次、10元档次373人次、5元档次260人次。</t>
  </si>
  <si>
    <t>1、2019年省级基础养老金待遇追回10元档次2人，15元档次1232人，共计追回1.85万元。2、全年省级缴费补贴实际支出222.764万元，对涉核人员补贴支出9.355万元。将涉核人员补贴加入后支出232.119万元。</t>
  </si>
  <si>
    <t>1.人社系统内5元标准待遇享受0人次，待遇追回408人次，实际发放-408人次。
2.人社系统内10元标准待遇享受0人次，待遇追回168人次，实际发放-168人次。
3.人社系统内15元标准待遇享受466387人次，待遇追回899人次，实际发放465488人次。                 4.省级基础养老金发放支出699.5805万元，待遇追回1.7205万元，核减后697.86万元。</t>
  </si>
  <si>
    <t>追回资金：总金额16466.5元，总人次1355人次。
1、本年度追回资金：1771.5元，总人次119人次。其中15元标准：1770元，118人次；高龄调资：1.5元，1人次。
2、以前年度追回资金：14695元，总人次1236人次。其中5元标准：1285元，257人次；10元标准：2550元，255人次；15元标准：10860元，724人次。</t>
  </si>
  <si>
    <t>省级基础养老金支出1823.93085万元，2019年核减待遇追回资金19063.5元（15元1168人次，10元150人次，5元6人次，1元高龄补贴13.5人次），实际养老金支出1822.0245万元（省级基础养老金1769.6645万元，省级高龄补贴支出52.36万元）。其中追回的养老金中有1.8405万元为以前年度养老金已退回财政专户。</t>
  </si>
  <si>
    <t>追回61人，省级资金1.44万元，追回当年0.23万元，其中15元152人次、高龄1元的1人次；之前年度1.21万元，15元的808人次。涉核人员缴费4人，省级补贴0.1万元，缴费补贴支出287.611万元，全年省级缴费补贴总支出287.711万元</t>
  </si>
  <si>
    <t>系统内导出数据发放5元/人、月24人次,追回468人次，实发-444人次，支出-0.222万元；发放10元/人、月62人次，追回460人次，实发-398人次，支出-0.398万元；发放15元/人、月621287人次，追回1410人次，实发619877人次，支出929.8155万元。省级基础养老金932.0045万元，追回2.809万元，实际支出929.1955万元。</t>
  </si>
  <si>
    <t>已核减往年退费2.1万元，15元标准的1402人次</t>
  </si>
  <si>
    <t>已核减2019年当年退费金额为6840元，以前年底退费金额为30490元。总退费金额为30490元。 高龄补贴0.5元的50人次，25元；5元的393人次,1965元；10元的471人次，4710元；15元的1586人次，23790元。</t>
  </si>
  <si>
    <t>省级基础养老金支出1006.5962万元万元，核减2019年待遇追回资金19885元（省级待遇追回标准为15元/月1057人次，标准为10元/月219人次，标准为5元/月368人次），实际养老金支出1004.6077万元（省级基础养老金973.3880万元，省级高龄补贴支出31.2197万元）。追回的养老金中有1.6835万元为以前年度养老金已退回财政专户。</t>
  </si>
  <si>
    <t>已核减2019年退费省级当年119人次7035元，往年99人次28570元</t>
  </si>
  <si>
    <t>全年追回省级养老金15元标准档次855元人次；追回10元档次标准467人次；追回5元档次标准760人次；共计追回省级基础养老金2.1295万元</t>
  </si>
  <si>
    <t>核减待遇追回163人次，追回养老金2445元</t>
  </si>
  <si>
    <t>省级养老金补贴15元，追回111次，追回金额1665元；省级养老金补贴10元，追回12次，追回金额120元；省级养老金补贴5元，追回12次，追回金额60元；高龄补贴0.5元，追回19人次，追回金额9.5元。高龄补贴1.5元。追回1人次，追回金额1.5元。往年省级养老金补贴10元，追回12人次120元；往年补贴15元，追回52人次，追回金额780；往年补贴5元，追回12人次，60元。追回金额 共计960元。当年省级养老金15元，追回人次59人，追回金额885，当年高龄补贴0.5元，追回19人次，追回金额9.5元。当年高龄补贴1.5元，追回1人次。追回金额1.5元。共计追回896元</t>
  </si>
  <si>
    <t>已核减2019年退费高龄0.5元90人次45元，退费5元36人次180元，退费10元36人次360元，退费15元264人次3960元。</t>
  </si>
  <si>
    <t>表27、31列支出额合计560.2685万元为:账面实际支出560.894万元(已扣除追回当年的15元63人次，共计945元),减追回以前年度15元417人次，共计0.6255万元.</t>
  </si>
  <si>
    <t>涉核55人省级缴费补贴0.1015万元；2019年追回人数199人，涉及省级养老金2.3730万元，其中2019年追回0.1905万元</t>
  </si>
  <si>
    <t>1.省级基础养老金待遇追回核减15元/人月标准43人次。
2.省级基础养老金待遇冲减当年追回支出0.0648万元，实际全年支出379.047万元。</t>
  </si>
  <si>
    <t>1.省级基础养老金待遇追回核减15元/人月标准152人次。
2.省级基础养老金待遇冲减当年追回支出2.62万元，实际全年支出1294.0410万元。</t>
  </si>
  <si>
    <t>1.省级基础养老金待遇追回核减15元/人月标准2198人次，核减10元/人月标准2404人次，核减5元/人月标准1411人次。
2.省级基础养老金待遇冲减当年追回支出6.4065万元，实际全年支出1670.6315万元。
3.省级高领补贴1元/人月待遇追回核减 76人次,2元/人月待遇追回核减 6人次,3元/人月待遇追回核减17人次,当年追回支出0.00695万元。</t>
  </si>
  <si>
    <t>1.省级基础养老金待遇追回核减15元/人月标准70人次，核减5元/人月标准1人次。
2.省级基础养老金待遇冲减当年追回支出0.1055万元，实际全年支出1105.7725万元。</t>
  </si>
  <si>
    <t>1.省级基础养老金待遇追回核减15元/人月标准40人次。
2.省级基础养老金待遇冲减当年追回支出0.06万元，实际全年支出1311.861万元。
3.涉核参保省级缴费补贴人数67人，补贴金额3.15万元</t>
  </si>
  <si>
    <t>1.省级基础养老金待遇追回核减15元/人月标准2331人次，核减10元/人月标准379人次，核减5元/人月标准326人次。
2.省级基础养老金待遇冲减当年追回支出3.8885万元，实际全年支出1413.4675万元。</t>
  </si>
  <si>
    <t>1.省级基础养老金待遇追回核减15元/人月标准1809人次，核减10元/人月标准811人次，核减5元/人月标准940人次。
2.省级基础养老金待遇当年追回支出3.99455万元，实际全年支出1112.071万元。
3.省级高领补贴1元/人月待遇追回核减17人次,当年追回支出0.0008万元。                                
4.涉核人员参保省级缴费补贴12人，需省级补贴0.0275万元。</t>
  </si>
  <si>
    <t>1.省级基础养老金待遇追回核减15元/人月标准1011人次，10/人月待遇追回核减401人次,核减5元/人月标准353人次。
2.省级基础养老金待遇当年追回支出2.094万元，实际全年支出1223.8375万元。
3.省级高领补贴1元/人月待遇追回核减32人次,当年追回支出0.0016万元。                                
4.涉核人员参保省级缴费补贴51人，需省级补贴0.1065万元。</t>
  </si>
  <si>
    <t>1.省级基础养老金待遇追回核减15元/人月标准128人次，核减10元/人月标准60人次，核减5元/人月标准169人次。
2.省级基础养老金待遇冲减当年追回支出0.3365万元，实际全年支出127.2325万元。</t>
  </si>
  <si>
    <t>1.省级基础养老金待遇追回核减15元/人月标准1676人次。
2.省级基础养老金待遇冲减当年追回支出2.53万元，实际全年支出527.872万元。</t>
  </si>
  <si>
    <t>1.省级基础养老金待遇追回核减15元/人月标准877人次，核减5元/人月标准1人次。
2.省级基础养老金待遇冲减当年追回支出1.316万元，实际全年支出935.69万元。</t>
  </si>
  <si>
    <t>全年省级基础养老金追回2.486万元，追回1176人次。</t>
    <phoneticPr fontId="29" type="noConversion"/>
  </si>
  <si>
    <t>追回2019年以前年度养老金1081人次，16215元</t>
  </si>
  <si>
    <t>追回2019年以前年度养老金810人次，12150元</t>
  </si>
  <si>
    <t>追回2019年以前年度省级资金6445元，430人次</t>
    <phoneticPr fontId="29" type="noConversion"/>
  </si>
  <si>
    <r>
      <t>2019年发放养老金1922.07万元，追回当年养老金181.91万元，追回往年养老金1.43万元，</t>
    </r>
    <r>
      <rPr>
        <sz val="9"/>
        <color rgb="FF000000"/>
        <rFont val="宋体"/>
        <family val="3"/>
        <charset val="134"/>
      </rPr>
      <t>共追回1941人次。当年实际支出1738.73万元。</t>
    </r>
  </si>
  <si>
    <t>河北省合计</t>
    <phoneticPr fontId="29" type="noConversion"/>
  </si>
  <si>
    <t>15</t>
    <phoneticPr fontId="29" type="noConversion"/>
  </si>
  <si>
    <t>10</t>
    <phoneticPr fontId="29" type="noConversion"/>
  </si>
  <si>
    <t>5</t>
    <phoneticPr fontId="29" type="noConversion"/>
  </si>
  <si>
    <t>涉及追回金额3458.5元，47人次</t>
  </si>
  <si>
    <t>冒领追回73人11743元</t>
  </si>
  <si>
    <t>全年省级基础养老金追回9.6万元，已冲减</t>
  </si>
  <si>
    <t>1.省级基础养老金支出1663.7842万元，基金回退冲减当年支出1.128万元，核减15元标准752人次，实际支出1662.6562万元。2.高龄补贴支出47.2456万元，基金回退冲减当年支出0.0038万元，核减0.5元标准76人次实际支出47.2418万元.
涉核60人省级补帖0.580万元（包含在重残代缴实际支出中）</t>
  </si>
  <si>
    <t>其中：追回重复参保及死亡人员1004人次，养老金1.02万元</t>
  </si>
  <si>
    <t>修改10列和31列数据。追回省级重复领取和死亡冒领共：3660元244人次已冲减已修改</t>
  </si>
  <si>
    <t>全年省级基础养老金追回398人次，追回金额0.4395万元</t>
  </si>
  <si>
    <t>追回28235元233人，结算资金中已扣除</t>
  </si>
  <si>
    <t>已核减2019年当年退费高龄补贴</t>
  </si>
  <si>
    <t>一：2019年度涉核人员13人，共需省级补助资金0.51万元，已加入33列中（重残代缴1.3333万元，涉核补贴0.51万元）二：2019年度追回省级基础养老金1270人次，共计1.4645万元，追回金额已冲减支出，无需在本表中核减。本表中人次数和金额均为实际数据</t>
  </si>
  <si>
    <t>追回61人当年养老金，追回省级基础养老金为0.2451万元</t>
  </si>
  <si>
    <t>全年省级基础养老金追回金额0.64685万元,430人次数</t>
  </si>
  <si>
    <t>全年省级为原8023部队等涉核退役人员45人代缴养老保险费实际支出额1.83万元，加入33列。标准为15元/人/月的追回30人次，追回省级基础养老金450元；高龄补贴85周岁以上（3月/人/月）的追回12人次，追回省级基础养老金18元，共计追回省级基础养老金468元。</t>
  </si>
  <si>
    <t>省级追回724人次，共计8597.5元</t>
  </si>
  <si>
    <t>2019年中央及省级财政补助资金结算表中全年中央及省级实际发放金额中已扣减追回资金。本年度涉及追回养老金98人，152439.3元，发放人次数4462次。其中，中央追回133392元，2304人次；省级14835元，1301人次。</t>
  </si>
  <si>
    <t>待遇追回1082人次，金额6260元；涉核20人，省代缴9775元</t>
  </si>
  <si>
    <t>省级基础养老金支出包含已冲减追回金额，追回金额为1.5642，人次数为1000</t>
  </si>
  <si>
    <t>已核减，全年省级基础养老金追回1.0808万元,153人次数</t>
  </si>
  <si>
    <t>已扣减追回省基础养老金76人金额0.449万元</t>
  </si>
  <si>
    <t>追回1人，（11人次）涉及资金165元</t>
  </si>
  <si>
    <t>涉核4人省级补帖3000元（包含在重残代缴实际支出中）。追回当年省级资金3810元（15元/人月，254人次），往年省级资金9775元（5元/人月，3人次、10元/人月，976人次）</t>
  </si>
  <si>
    <t>追回省级基础养老金9.5329万元，1360人次。涉核13人，省级缴费补贴1.95万</t>
  </si>
  <si>
    <t>涉核人员68人，支出金额7.45万元放入33列中；追回省级资金420元，人次数是9人，已在支出中核减。</t>
  </si>
  <si>
    <t>1、省级基础养老金当年发放593.07875万元，待遇追回冲减0.3140万元，省级高龄补贴17.28万元，实际支出575.48475万元。2、省级基础养老金当年共发放383960人次，待遇追回236人次，实际发放383724人次。3、涉核7人，省级代缴5050元，包含在贫困代缴（34列）中。</t>
  </si>
  <si>
    <t>追回往年资金17385元，173人次</t>
  </si>
  <si>
    <t>一.收回省级基础养老金2.55万元，15元人次数1697人次，10元人次数1人次  二.涉核人员缴费补助共25人2.19万元；</t>
  </si>
  <si>
    <t>涉核人员1人，省县各2000元。2019年追回当年37人1573元，追回往年250人13450元。</t>
  </si>
  <si>
    <t>涉核3人0.2万元，追回往年省级基础养老金78人，13406元。</t>
  </si>
  <si>
    <t>涉核158人，7.0475万元；冒领追回省级基础养老金1.41285万元，15元942人次</t>
  </si>
  <si>
    <t>追回15元868人次，10元追回472人次，5元追回687人次，共计追回21175元。</t>
  </si>
  <si>
    <t>涉核14人4975元，追回214人，资金2.48万元</t>
  </si>
  <si>
    <t>涉核13人，省级缴费补贴共计650元。追回324人次，资金4860元。</t>
  </si>
  <si>
    <t>追回金额1.6695万元。追回1113人次</t>
  </si>
  <si>
    <t>追回金额1.1865万元。追回791人次</t>
  </si>
  <si>
    <t>追回当年74人，2049.50元，追回往年98人，7953元</t>
  </si>
  <si>
    <t>追回省级基金7145元。15元275人次，10元180人次，5元244人次。</t>
  </si>
  <si>
    <t>追回冒领养老金人数25人，省级576元。</t>
  </si>
  <si>
    <t>追回当年省级基础养老金420元，追回往年省级基础养老金2775，共计3195元</t>
  </si>
  <si>
    <t>追回省级基础养老金1.27万元929人次数</t>
  </si>
  <si>
    <t>涉核3人0.27万元，追回230人1.54万元</t>
  </si>
  <si>
    <t>2019年追回误领养老金人数63人，金额5553元</t>
  </si>
  <si>
    <t>追回当年基础养老金0.017万元，人次数5；追回以前年度0.048万元，人次数19；该表为核减后数据</t>
  </si>
  <si>
    <t>省级缴费补贴人数中应再加上两名低保人员选择高档次缴费，一名选择300档次，个人缴费200元，政府代缴100元。补贴为15元。一名选择500档次，政府代缴100元，补贴为20元。追回1个人1个月，省级15元。</t>
  </si>
  <si>
    <t>追回省级基础养老金共计23.4822万元，其中：追回2019年度0.8852万元590人次；追回2018-2012年度22.597万元24629人次。</t>
  </si>
  <si>
    <t>功能分类：2082602</t>
    <phoneticPr fontId="29" type="noConversion"/>
  </si>
  <si>
    <t>冀财社【2018】108号</t>
    <phoneticPr fontId="29" type="noConversion"/>
  </si>
  <si>
    <t>已下达资金（万元）</t>
    <phoneticPr fontId="29" type="noConversion"/>
  </si>
  <si>
    <t>功能分类：2083001</t>
    <phoneticPr fontId="29" type="noConversion"/>
  </si>
  <si>
    <t>小计</t>
    <phoneticPr fontId="29" type="noConversion"/>
  </si>
  <si>
    <t>支出金额（万元）</t>
    <phoneticPr fontId="29" type="noConversion"/>
  </si>
  <si>
    <t>本级结算金额（万元）</t>
    <phoneticPr fontId="29" type="noConversion"/>
  </si>
  <si>
    <t>预算代码</t>
    <phoneticPr fontId="29" type="noConversion"/>
  </si>
  <si>
    <t>1</t>
    <phoneticPr fontId="29" type="noConversion"/>
  </si>
  <si>
    <t>2</t>
    <phoneticPr fontId="29" type="noConversion"/>
  </si>
  <si>
    <t>3</t>
    <phoneticPr fontId="29" type="noConversion"/>
  </si>
  <si>
    <t>31=32+33+34</t>
    <phoneticPr fontId="29" type="noConversion"/>
  </si>
  <si>
    <t>重度残疾人参保缴费人员人数(期末数)</t>
  </si>
  <si>
    <t>缴纳200元档次人数(期末数)</t>
  </si>
  <si>
    <t>备注</t>
    <phoneticPr fontId="29" type="noConversion"/>
  </si>
  <si>
    <t>基础养老金支出金额（万元）</t>
    <phoneticPr fontId="29" type="noConversion"/>
  </si>
  <si>
    <t>省级缴费补贴金额（万元）</t>
    <phoneticPr fontId="29" type="noConversion"/>
  </si>
  <si>
    <t>代重度残疾人和贫困人员缴费补贴金额（万元）</t>
    <phoneticPr fontId="29" type="noConversion"/>
  </si>
  <si>
    <t>结算2019年省级城乡居民基本养老保险资金分配表</t>
    <phoneticPr fontId="29" type="noConversion"/>
  </si>
  <si>
    <t>附件</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</si>
</sst>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6" formatCode="0.00_ "/>
    <numFmt numFmtId="177" formatCode="0_ "/>
    <numFmt numFmtId="178" formatCode="0.0000_ "/>
    <numFmt numFmtId="179" formatCode="0_);[Red]\(0\)"/>
    <numFmt numFmtId="180" formatCode="0.00_);[Red]\(0.00\)"/>
  </numFmts>
  <fonts count="66">
    <font>
      <sz val="11"/>
      <color theme="1"/>
      <name val="宋体"/>
      <family val="2"/>
      <scheme val="minor"/>
    </font>
    <font>
      <sz val="11"/>
      <color indexed="8"/>
      <name val="宋体"/>
      <family val="3"/>
      <charset val="134"/>
    </font>
    <font>
      <sz val="12"/>
      <name val="宋体"/>
      <family val="3"/>
      <charset val="134"/>
    </font>
    <font>
      <sz val="12"/>
      <color indexed="8"/>
      <name val="宋体"/>
      <family val="3"/>
      <charset val="134"/>
    </font>
    <font>
      <sz val="10"/>
      <color indexed="8"/>
      <name val="宋体"/>
      <family val="3"/>
      <charset val="134"/>
    </font>
    <font>
      <b/>
      <sz val="10"/>
      <color indexed="8"/>
      <name val="宋体"/>
      <family val="3"/>
      <charset val="134"/>
    </font>
    <font>
      <b/>
      <sz val="9"/>
      <name val="宋体"/>
      <family val="3"/>
      <charset val="134"/>
    </font>
    <font>
      <sz val="9"/>
      <name val="宋体"/>
      <family val="3"/>
      <charset val="134"/>
    </font>
    <font>
      <b/>
      <sz val="18"/>
      <color indexed="56"/>
      <name val="宋体"/>
      <family val="3"/>
      <charset val="134"/>
    </font>
    <font>
      <sz val="11"/>
      <color indexed="20"/>
      <name val="宋体"/>
      <family val="3"/>
      <charset val="134"/>
    </font>
    <font>
      <sz val="11"/>
      <color indexed="9"/>
      <name val="宋体"/>
      <family val="3"/>
      <charset val="134"/>
    </font>
    <font>
      <sz val="11"/>
      <color indexed="52"/>
      <name val="宋体"/>
      <family val="3"/>
      <charset val="134"/>
    </font>
    <font>
      <sz val="11"/>
      <color indexed="62"/>
      <name val="宋体"/>
      <family val="3"/>
      <charset val="134"/>
    </font>
    <font>
      <b/>
      <sz val="11"/>
      <color indexed="56"/>
      <name val="宋体"/>
      <family val="3"/>
      <charset val="134"/>
    </font>
    <font>
      <b/>
      <sz val="15"/>
      <color indexed="56"/>
      <name val="宋体"/>
      <family val="3"/>
      <charset val="134"/>
    </font>
    <font>
      <b/>
      <sz val="11"/>
      <color indexed="63"/>
      <name val="宋体"/>
      <family val="3"/>
      <charset val="134"/>
    </font>
    <font>
      <b/>
      <sz val="11"/>
      <color indexed="8"/>
      <name val="宋体"/>
      <family val="3"/>
      <charset val="134"/>
    </font>
    <font>
      <b/>
      <sz val="13"/>
      <color indexed="56"/>
      <name val="宋体"/>
      <family val="3"/>
      <charset val="134"/>
    </font>
    <font>
      <sz val="11"/>
      <color indexed="10"/>
      <name val="宋体"/>
      <family val="3"/>
      <charset val="134"/>
    </font>
    <font>
      <sz val="11"/>
      <color indexed="17"/>
      <name val="宋体"/>
      <family val="3"/>
      <charset val="134"/>
    </font>
    <font>
      <b/>
      <sz val="11"/>
      <color indexed="52"/>
      <name val="宋体"/>
      <family val="3"/>
      <charset val="134"/>
    </font>
    <font>
      <sz val="11"/>
      <color indexed="60"/>
      <name val="宋体"/>
      <family val="3"/>
      <charset val="134"/>
    </font>
    <font>
      <b/>
      <sz val="11"/>
      <color indexed="9"/>
      <name val="宋体"/>
      <family val="3"/>
      <charset val="134"/>
    </font>
    <font>
      <i/>
      <sz val="11"/>
      <color indexed="23"/>
      <name val="宋体"/>
      <family val="3"/>
      <charset val="134"/>
    </font>
    <font>
      <sz val="11"/>
      <color theme="1"/>
      <name val="宋体"/>
      <family val="3"/>
      <charset val="134"/>
      <scheme val="minor"/>
    </font>
    <font>
      <b/>
      <sz val="10"/>
      <name val="宋体"/>
      <family val="3"/>
      <charset val="134"/>
      <scheme val="minor"/>
    </font>
    <font>
      <sz val="10"/>
      <name val="宋体"/>
      <family val="3"/>
      <charset val="134"/>
      <scheme val="minor"/>
    </font>
    <font>
      <sz val="11"/>
      <color indexed="8"/>
      <name val="Tahoma"/>
      <family val="2"/>
      <charset val="134"/>
    </font>
    <font>
      <sz val="10"/>
      <name val="Arial"/>
      <family val="2"/>
    </font>
    <font>
      <sz val="9"/>
      <name val="宋体"/>
      <family val="3"/>
      <charset val="134"/>
      <scheme val="minor"/>
    </font>
    <font>
      <sz val="9"/>
      <color indexed="8"/>
      <name val="宋体"/>
      <family val="3"/>
      <charset val="134"/>
    </font>
    <font>
      <sz val="10"/>
      <name val="宋体"/>
      <family val="3"/>
      <charset val="134"/>
    </font>
    <font>
      <sz val="9"/>
      <color indexed="8"/>
      <name val="宋体"/>
      <family val="3"/>
      <charset val="134"/>
      <scheme val="minor"/>
    </font>
    <font>
      <sz val="9"/>
      <color rgb="FF080000"/>
      <name val="宋体"/>
      <family val="3"/>
      <charset val="134"/>
      <scheme val="minor"/>
    </font>
    <font>
      <b/>
      <sz val="9"/>
      <name val="宋体"/>
      <family val="3"/>
      <charset val="134"/>
      <scheme val="minor"/>
    </font>
    <font>
      <sz val="9"/>
      <color rgb="FF080000"/>
      <name val="宋体"/>
      <family val="3"/>
      <charset val="134"/>
    </font>
    <font>
      <sz val="9"/>
      <color theme="1"/>
      <name val="宋体"/>
      <family val="3"/>
      <charset val="134"/>
    </font>
    <font>
      <b/>
      <sz val="9"/>
      <color indexed="8"/>
      <name val="宋体"/>
      <family val="3"/>
      <charset val="134"/>
    </font>
    <font>
      <sz val="9"/>
      <color theme="1"/>
      <name val="宋体"/>
      <family val="3"/>
      <charset val="134"/>
      <scheme val="minor"/>
    </font>
    <font>
      <b/>
      <sz val="9"/>
      <color indexed="8"/>
      <name val="新宋体"/>
      <family val="3"/>
      <charset val="134"/>
    </font>
    <font>
      <sz val="9"/>
      <color indexed="8"/>
      <name val="新宋体"/>
      <family val="3"/>
      <charset val="134"/>
    </font>
    <font>
      <sz val="9"/>
      <name val="新宋体"/>
      <family val="3"/>
      <charset val="134"/>
    </font>
    <font>
      <sz val="9"/>
      <color indexed="8"/>
      <name val="宋体"/>
      <family val="3"/>
      <charset val="134"/>
      <scheme val="major"/>
    </font>
    <font>
      <b/>
      <sz val="9"/>
      <color indexed="8"/>
      <name val="宋体"/>
      <family val="3"/>
      <charset val="134"/>
      <scheme val="minor"/>
    </font>
    <font>
      <sz val="9"/>
      <color rgb="FF000000"/>
      <name val="宋体"/>
      <family val="3"/>
      <charset val="134"/>
    </font>
    <font>
      <b/>
      <sz val="9"/>
      <name val="新宋体"/>
      <family val="3"/>
      <charset val="134"/>
    </font>
    <font>
      <b/>
      <sz val="9"/>
      <color theme="1"/>
      <name val="宋体"/>
      <family val="3"/>
      <charset val="134"/>
      <scheme val="minor"/>
    </font>
    <font>
      <sz val="9"/>
      <color indexed="10"/>
      <name val="宋体"/>
      <family val="3"/>
      <charset val="134"/>
    </font>
    <font>
      <sz val="11"/>
      <name val="宋体"/>
      <family val="3"/>
      <charset val="134"/>
    </font>
    <font>
      <b/>
      <sz val="9"/>
      <color rgb="FFFF0000"/>
      <name val="宋体"/>
      <family val="3"/>
      <charset val="134"/>
    </font>
    <font>
      <b/>
      <sz val="11"/>
      <color theme="1"/>
      <name val="宋体"/>
      <family val="3"/>
      <charset val="134"/>
      <scheme val="minor"/>
    </font>
    <font>
      <sz val="10"/>
      <color rgb="FF00B0F0"/>
      <name val="宋体"/>
      <family val="3"/>
      <charset val="134"/>
      <scheme val="minor"/>
    </font>
    <font>
      <sz val="9"/>
      <color rgb="FF00B0F0"/>
      <name val="宋体"/>
      <family val="3"/>
      <charset val="134"/>
      <scheme val="minor"/>
    </font>
    <font>
      <sz val="9"/>
      <color rgb="FF00B0F0"/>
      <name val="宋体"/>
      <family val="3"/>
      <charset val="134"/>
    </font>
    <font>
      <sz val="9"/>
      <color rgb="FF00B0F0"/>
      <name val="新宋体"/>
      <family val="3"/>
      <charset val="134"/>
    </font>
    <font>
      <b/>
      <sz val="10"/>
      <name val="宋体"/>
      <family val="3"/>
      <charset val="134"/>
      <scheme val="major"/>
    </font>
    <font>
      <sz val="10"/>
      <name val="宋体"/>
      <family val="3"/>
      <charset val="134"/>
      <scheme val="major"/>
    </font>
    <font>
      <sz val="9"/>
      <name val="仿宋"/>
      <family val="3"/>
      <charset val="134"/>
    </font>
    <font>
      <sz val="8"/>
      <name val="宋体"/>
      <family val="3"/>
      <charset val="134"/>
    </font>
    <font>
      <b/>
      <sz val="8"/>
      <name val="宋体"/>
      <family val="3"/>
      <charset val="134"/>
    </font>
    <font>
      <b/>
      <sz val="9"/>
      <color theme="1"/>
      <name val="宋体"/>
      <family val="3"/>
      <charset val="134"/>
    </font>
    <font>
      <sz val="9"/>
      <color indexed="81"/>
      <name val="宋体"/>
      <family val="3"/>
      <charset val="134"/>
    </font>
    <font>
      <b/>
      <sz val="9"/>
      <color indexed="81"/>
      <name val="宋体"/>
      <family val="3"/>
      <charset val="134"/>
    </font>
    <font>
      <sz val="9"/>
      <color rgb="FFC00000"/>
      <name val="宋体"/>
      <family val="3"/>
      <charset val="134"/>
      <scheme val="major"/>
    </font>
    <font>
      <sz val="22"/>
      <color indexed="8"/>
      <name val="华文中宋"/>
      <family val="3"/>
      <charset val="134"/>
    </font>
    <font>
      <b/>
      <sz val="10"/>
      <color theme="1"/>
      <name val="宋体"/>
      <family val="3"/>
      <charset val="134"/>
      <scheme val="minor"/>
    </font>
  </fonts>
  <fills count="28">
    <fill>
      <patternFill patternType="none"/>
    </fill>
    <fill>
      <patternFill patternType="gray125"/>
    </fill>
    <fill>
      <patternFill patternType="solid">
        <fgColor indexed="36"/>
        <bgColor indexed="64"/>
      </patternFill>
    </fill>
    <fill>
      <patternFill patternType="solid">
        <fgColor indexed="45"/>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2"/>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317">
    <xf numFmtId="0" fontId="0" fillId="0" borderId="0"/>
    <xf numFmtId="0" fontId="1" fillId="0" borderId="0">
      <alignment vertical="center"/>
    </xf>
    <xf numFmtId="0" fontId="10" fillId="2" borderId="0" applyNumberFormat="0" applyBorder="0" applyAlignment="0" applyProtection="0">
      <alignment vertical="center"/>
    </xf>
    <xf numFmtId="0" fontId="1" fillId="0" borderId="0">
      <alignment vertical="center"/>
    </xf>
    <xf numFmtId="0" fontId="1" fillId="3" borderId="0" applyNumberFormat="0" applyBorder="0" applyAlignment="0" applyProtection="0">
      <alignment vertical="center"/>
    </xf>
    <xf numFmtId="0" fontId="8" fillId="0" borderId="0" applyNumberFormat="0" applyFill="0" applyBorder="0" applyAlignment="0" applyProtection="0">
      <alignment vertical="center"/>
    </xf>
    <xf numFmtId="0" fontId="2"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2" fillId="6" borderId="1" applyNumberFormat="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0" fillId="9" borderId="0" applyNumberFormat="0" applyBorder="0" applyAlignment="0" applyProtection="0">
      <alignment vertical="center"/>
    </xf>
    <xf numFmtId="0" fontId="1" fillId="6" borderId="0" applyNumberFormat="0" applyBorder="0" applyAlignment="0" applyProtection="0">
      <alignment vertical="center"/>
    </xf>
    <xf numFmtId="0" fontId="11" fillId="0" borderId="2" applyNumberFormat="0" applyFill="0" applyAlignment="0" applyProtection="0">
      <alignment vertical="center"/>
    </xf>
    <xf numFmtId="0" fontId="10"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9" fillId="3" borderId="0" applyNumberFormat="0" applyBorder="0" applyAlignment="0" applyProtection="0">
      <alignment vertical="center"/>
    </xf>
    <xf numFmtId="0" fontId="1" fillId="7" borderId="0" applyNumberFormat="0" applyBorder="0" applyAlignment="0" applyProtection="0">
      <alignment vertical="center"/>
    </xf>
    <xf numFmtId="0" fontId="2" fillId="0" borderId="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0" borderId="0">
      <alignment vertical="center"/>
    </xf>
    <xf numFmtId="0" fontId="10" fillId="15" borderId="0" applyNumberFormat="0" applyBorder="0" applyAlignment="0" applyProtection="0">
      <alignment vertical="center"/>
    </xf>
    <xf numFmtId="0" fontId="13" fillId="0" borderId="3" applyNumberFormat="0" applyFill="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13" borderId="0" applyNumberFormat="0" applyBorder="0" applyAlignment="0" applyProtection="0">
      <alignment vertical="center"/>
    </xf>
    <xf numFmtId="0" fontId="2" fillId="0" borderId="0">
      <alignment vertical="center"/>
    </xf>
    <xf numFmtId="0" fontId="10" fillId="2" borderId="0" applyNumberFormat="0" applyBorder="0" applyAlignment="0" applyProtection="0">
      <alignment vertical="center"/>
    </xf>
    <xf numFmtId="0" fontId="15" fillId="16" borderId="4" applyNumberFormat="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2" fillId="0" borderId="0">
      <alignment vertical="center"/>
    </xf>
    <xf numFmtId="0" fontId="14" fillId="0" borderId="5" applyNumberFormat="0" applyFill="0" applyAlignment="0" applyProtection="0">
      <alignment vertical="center"/>
    </xf>
    <xf numFmtId="0" fontId="2" fillId="0" borderId="0">
      <alignment vertical="center"/>
    </xf>
    <xf numFmtId="0" fontId="17" fillId="0" borderId="6" applyNumberFormat="0" applyFill="0" applyAlignment="0" applyProtection="0">
      <alignment vertical="center"/>
    </xf>
    <xf numFmtId="0" fontId="1" fillId="0" borderId="0">
      <alignment vertical="center"/>
    </xf>
    <xf numFmtId="0" fontId="19" fillId="5" borderId="0" applyNumberFormat="0" applyBorder="0" applyAlignment="0" applyProtection="0">
      <alignment vertical="center"/>
    </xf>
    <xf numFmtId="0" fontId="1" fillId="0" borderId="0">
      <alignment vertical="center"/>
    </xf>
    <xf numFmtId="0" fontId="1" fillId="19" borderId="7" applyNumberFormat="0" applyFont="0" applyAlignment="0" applyProtection="0">
      <alignment vertical="center"/>
    </xf>
    <xf numFmtId="0" fontId="1" fillId="0" borderId="0">
      <alignment vertical="center"/>
    </xf>
    <xf numFmtId="0" fontId="16" fillId="0" borderId="8" applyNumberFormat="0" applyFill="0" applyAlignment="0" applyProtection="0">
      <alignment vertical="center"/>
    </xf>
    <xf numFmtId="0" fontId="20" fillId="16" borderId="1" applyNumberFormat="0" applyAlignment="0" applyProtection="0">
      <alignment vertical="center"/>
    </xf>
    <xf numFmtId="0" fontId="2" fillId="0" borderId="0">
      <alignment vertical="center"/>
    </xf>
    <xf numFmtId="0" fontId="22" fillId="20" borderId="9" applyNumberFormat="0" applyAlignment="0" applyProtection="0">
      <alignment vertical="center"/>
    </xf>
    <xf numFmtId="0" fontId="23" fillId="0" borderId="0" applyNumberFormat="0" applyFill="0" applyBorder="0" applyAlignment="0" applyProtection="0">
      <alignment vertical="center"/>
    </xf>
    <xf numFmtId="0" fontId="10" fillId="21" borderId="0" applyNumberFormat="0" applyBorder="0" applyAlignment="0" applyProtection="0">
      <alignment vertical="center"/>
    </xf>
    <xf numFmtId="0" fontId="10" fillId="17" borderId="0" applyNumberFormat="0" applyBorder="0" applyAlignment="0" applyProtection="0">
      <alignment vertical="center"/>
    </xf>
    <xf numFmtId="0" fontId="10" fillId="22" borderId="0" applyNumberFormat="0" applyBorder="0" applyAlignment="0" applyProtection="0">
      <alignment vertical="center"/>
    </xf>
    <xf numFmtId="0" fontId="21" fillId="23" borderId="0" applyNumberFormat="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xf numFmtId="0" fontId="24" fillId="0" borderId="0">
      <alignment vertical="center"/>
    </xf>
    <xf numFmtId="0" fontId="1" fillId="0" borderId="0">
      <alignment vertical="center"/>
    </xf>
    <xf numFmtId="0" fontId="24" fillId="0" borderId="0">
      <alignment vertical="center"/>
    </xf>
    <xf numFmtId="0" fontId="24" fillId="0" borderId="0">
      <alignment vertical="center"/>
    </xf>
    <xf numFmtId="0" fontId="1" fillId="0" borderId="0">
      <alignment vertical="center"/>
    </xf>
    <xf numFmtId="0" fontId="24"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24" fillId="0" borderId="0">
      <alignment vertical="center"/>
    </xf>
    <xf numFmtId="0" fontId="1" fillId="0" borderId="0">
      <alignment vertical="center"/>
    </xf>
    <xf numFmtId="0" fontId="24"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24" fillId="0" borderId="0">
      <alignment vertical="center"/>
    </xf>
    <xf numFmtId="0" fontId="1" fillId="0" borderId="0">
      <alignment vertical="center"/>
    </xf>
    <xf numFmtId="0" fontId="24" fillId="0" borderId="0">
      <alignment vertical="center"/>
    </xf>
    <xf numFmtId="0" fontId="1" fillId="0" borderId="0">
      <alignment vertical="center"/>
    </xf>
    <xf numFmtId="0" fontId="1" fillId="0" borderId="0">
      <alignment vertical="center"/>
    </xf>
    <xf numFmtId="0" fontId="24" fillId="0" borderId="0">
      <alignment vertical="center"/>
    </xf>
    <xf numFmtId="0" fontId="24" fillId="0" borderId="0">
      <alignment vertical="center"/>
    </xf>
    <xf numFmtId="0" fontId="2" fillId="0" borderId="0">
      <alignment vertical="center"/>
    </xf>
    <xf numFmtId="0" fontId="24" fillId="0" borderId="0">
      <alignment vertical="center"/>
    </xf>
    <xf numFmtId="0" fontId="2" fillId="0" borderId="0">
      <alignment vertical="center"/>
    </xf>
    <xf numFmtId="0" fontId="2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alignment vertical="center"/>
    </xf>
    <xf numFmtId="0" fontId="2" fillId="0" borderId="0">
      <alignment vertical="center"/>
    </xf>
    <xf numFmtId="0" fontId="2" fillId="0" borderId="0">
      <alignment vertical="center"/>
    </xf>
    <xf numFmtId="0" fontId="1"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xf numFmtId="0" fontId="1" fillId="0" borderId="0">
      <alignment vertical="center"/>
    </xf>
    <xf numFmtId="0" fontId="27" fillId="0" borderId="0"/>
    <xf numFmtId="0" fontId="27" fillId="0" borderId="0"/>
    <xf numFmtId="0" fontId="1" fillId="0" borderId="0">
      <alignment vertical="center"/>
    </xf>
    <xf numFmtId="0" fontId="27" fillId="0" borderId="0"/>
    <xf numFmtId="0" fontId="27" fillId="0" borderId="0"/>
    <xf numFmtId="0" fontId="27" fillId="0" borderId="0"/>
    <xf numFmtId="0" fontId="27" fillId="0" borderId="0"/>
    <xf numFmtId="0" fontId="1" fillId="0" borderId="0">
      <alignment vertical="center"/>
    </xf>
    <xf numFmtId="0" fontId="27" fillId="0" borderId="0"/>
    <xf numFmtId="0" fontId="27" fillId="0" borderId="0"/>
    <xf numFmtId="0" fontId="1" fillId="0" borderId="0">
      <alignment vertical="center"/>
    </xf>
    <xf numFmtId="0" fontId="27" fillId="0" borderId="0">
      <alignment vertical="center"/>
    </xf>
    <xf numFmtId="0" fontId="27" fillId="0" borderId="0">
      <alignment vertical="center"/>
    </xf>
    <xf numFmtId="0" fontId="2" fillId="0" borderId="0">
      <alignment vertical="center"/>
    </xf>
    <xf numFmtId="0" fontId="2" fillId="0" borderId="0">
      <alignment vertical="center"/>
    </xf>
    <xf numFmtId="0" fontId="27"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43" fontId="1" fillId="0" borderId="0" applyFont="0" applyFill="0" applyBorder="0" applyAlignment="0" applyProtection="0">
      <alignment vertical="center"/>
    </xf>
    <xf numFmtId="0" fontId="27" fillId="19" borderId="7" applyNumberFormat="0" applyFont="0" applyAlignment="0" applyProtection="0">
      <alignment vertical="center"/>
    </xf>
    <xf numFmtId="0" fontId="24" fillId="0" borderId="0"/>
    <xf numFmtId="0" fontId="24" fillId="0" borderId="0"/>
    <xf numFmtId="0" fontId="1" fillId="0" borderId="0">
      <alignment vertical="center"/>
    </xf>
    <xf numFmtId="0" fontId="48" fillId="0" borderId="0">
      <alignment vertical="center"/>
    </xf>
    <xf numFmtId="0" fontId="12" fillId="6" borderId="21" applyNumberFormat="0" applyAlignment="0" applyProtection="0">
      <alignment vertical="center"/>
    </xf>
    <xf numFmtId="0" fontId="15" fillId="16" borderId="22" applyNumberFormat="0" applyAlignment="0" applyProtection="0">
      <alignment vertical="center"/>
    </xf>
    <xf numFmtId="0" fontId="1" fillId="19" borderId="23" applyNumberFormat="0" applyFont="0" applyAlignment="0" applyProtection="0">
      <alignment vertical="center"/>
    </xf>
    <xf numFmtId="0" fontId="16" fillId="0" borderId="24" applyNumberFormat="0" applyFill="0" applyAlignment="0" applyProtection="0">
      <alignment vertical="center"/>
    </xf>
    <xf numFmtId="0" fontId="20" fillId="16" borderId="21" applyNumberFormat="0" applyAlignment="0" applyProtection="0">
      <alignment vertical="center"/>
    </xf>
    <xf numFmtId="0" fontId="27" fillId="19" borderId="23" applyNumberFormat="0" applyFont="0" applyAlignment="0" applyProtection="0">
      <alignment vertical="center"/>
    </xf>
  </cellStyleXfs>
  <cellXfs count="412">
    <xf numFmtId="0" fontId="0" fillId="0" borderId="0" xfId="0"/>
    <xf numFmtId="0" fontId="1" fillId="0" borderId="0" xfId="1" applyAlignment="1"/>
    <xf numFmtId="0" fontId="5" fillId="0" borderId="11" xfId="1" applyFont="1" applyBorder="1" applyAlignment="1">
      <alignment horizontal="center" vertical="center" wrapText="1"/>
    </xf>
    <xf numFmtId="0" fontId="2" fillId="0" borderId="0" xfId="1" applyFont="1" applyAlignment="1">
      <alignment horizontal="center" vertical="center" wrapText="1"/>
    </xf>
    <xf numFmtId="0" fontId="3" fillId="0" borderId="0" xfId="1" applyFont="1" applyFill="1" applyAlignment="1">
      <alignment horizontal="center" vertical="center" wrapText="1"/>
    </xf>
    <xf numFmtId="0" fontId="0" fillId="0" borderId="0" xfId="0" applyFont="1"/>
    <xf numFmtId="0" fontId="45" fillId="26" borderId="16"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41" fillId="26" borderId="16" xfId="0" applyFont="1" applyFill="1" applyBorder="1" applyAlignment="1">
      <alignment horizontal="center" vertical="center" wrapText="1"/>
    </xf>
    <xf numFmtId="0" fontId="40" fillId="0" borderId="16" xfId="0" applyFont="1" applyFill="1" applyBorder="1" applyAlignment="1">
      <alignment vertical="center" wrapText="1"/>
    </xf>
    <xf numFmtId="0" fontId="41" fillId="26" borderId="16" xfId="3" applyFont="1" applyFill="1" applyBorder="1" applyAlignment="1">
      <alignment horizontal="center" vertical="center"/>
    </xf>
    <xf numFmtId="0" fontId="41" fillId="0" borderId="16" xfId="0" applyFont="1" applyFill="1" applyBorder="1" applyAlignment="1">
      <alignment horizontal="center" vertical="center" wrapText="1"/>
    </xf>
    <xf numFmtId="0" fontId="40" fillId="0" borderId="16" xfId="0" applyNumberFormat="1" applyFont="1" applyFill="1" applyBorder="1" applyAlignment="1">
      <alignment vertical="center" wrapText="1"/>
    </xf>
    <xf numFmtId="49" fontId="40" fillId="0" borderId="16" xfId="0" applyNumberFormat="1" applyFont="1" applyFill="1" applyBorder="1" applyAlignment="1">
      <alignment vertical="center" wrapText="1"/>
    </xf>
    <xf numFmtId="0" fontId="7" fillId="0" borderId="16" xfId="1" applyFont="1" applyFill="1" applyBorder="1" applyAlignment="1">
      <alignment horizontal="center" vertical="center" wrapText="1"/>
    </xf>
    <xf numFmtId="177" fontId="29" fillId="0" borderId="16" xfId="0" applyNumberFormat="1" applyFont="1" applyFill="1" applyBorder="1" applyAlignment="1" applyProtection="1">
      <alignment horizontal="justify" vertical="center" wrapText="1"/>
      <protection locked="0"/>
    </xf>
    <xf numFmtId="0" fontId="7" fillId="0" borderId="16" xfId="1" applyFont="1" applyBorder="1" applyAlignment="1">
      <alignment horizontal="center" vertical="center" wrapText="1"/>
    </xf>
    <xf numFmtId="0" fontId="30" fillId="0" borderId="16" xfId="0" applyFont="1" applyBorder="1" applyAlignment="1">
      <alignment horizontal="center" vertical="center" wrapText="1"/>
    </xf>
    <xf numFmtId="0" fontId="7" fillId="0" borderId="16" xfId="24" applyFont="1" applyFill="1" applyBorder="1" applyAlignment="1">
      <alignment horizontal="center" vertical="center" wrapText="1"/>
    </xf>
    <xf numFmtId="0" fontId="29" fillId="0" borderId="16" xfId="0" applyFont="1" applyFill="1" applyBorder="1" applyAlignment="1">
      <alignment horizontal="center" vertical="center" wrapText="1"/>
    </xf>
    <xf numFmtId="0" fontId="7" fillId="0" borderId="16" xfId="0" applyFont="1" applyBorder="1" applyAlignment="1">
      <alignment horizontal="center" vertical="center" wrapText="1"/>
    </xf>
    <xf numFmtId="0" fontId="25" fillId="26" borderId="16" xfId="86" applyFont="1" applyFill="1" applyBorder="1" applyAlignment="1">
      <alignment horizontal="center" vertical="center" wrapText="1"/>
    </xf>
    <xf numFmtId="0" fontId="26" fillId="26" borderId="16" xfId="86" applyNumberFormat="1" applyFont="1" applyFill="1" applyBorder="1" applyAlignment="1" applyProtection="1">
      <alignment horizontal="center" vertical="center" wrapText="1"/>
    </xf>
    <xf numFmtId="0" fontId="26" fillId="24" borderId="16" xfId="86" applyNumberFormat="1" applyFont="1" applyFill="1" applyBorder="1" applyAlignment="1" applyProtection="1">
      <alignment horizontal="center" vertical="center" wrapText="1"/>
    </xf>
    <xf numFmtId="0" fontId="29" fillId="24" borderId="16" xfId="309" applyNumberFormat="1" applyFont="1" applyFill="1" applyBorder="1" applyAlignment="1" applyProtection="1">
      <alignment horizontal="center" vertical="center" wrapText="1"/>
    </xf>
    <xf numFmtId="0" fontId="34" fillId="26" borderId="16" xfId="0" applyNumberFormat="1" applyFont="1" applyFill="1" applyBorder="1" applyAlignment="1" applyProtection="1">
      <alignment horizontal="center" vertical="center" wrapText="1"/>
    </xf>
    <xf numFmtId="0" fontId="26" fillId="0" borderId="16" xfId="42" applyFont="1" applyFill="1" applyBorder="1" applyAlignment="1">
      <alignment horizontal="center" vertical="center" wrapText="1"/>
    </xf>
    <xf numFmtId="0" fontId="29" fillId="26" borderId="16" xfId="42" applyFont="1" applyFill="1" applyBorder="1" applyAlignment="1">
      <alignment horizontal="center" vertical="center" wrapText="1"/>
    </xf>
    <xf numFmtId="0" fontId="26" fillId="0" borderId="16" xfId="42" applyFont="1" applyBorder="1" applyAlignment="1">
      <alignment horizontal="center" vertical="center" wrapText="1"/>
    </xf>
    <xf numFmtId="0" fontId="29" fillId="26" borderId="16" xfId="40" applyFont="1" applyFill="1" applyBorder="1" applyAlignment="1">
      <alignment horizontal="center" vertical="center" wrapText="1"/>
    </xf>
    <xf numFmtId="0" fontId="29" fillId="0" borderId="16" xfId="44" applyFont="1" applyFill="1" applyBorder="1" applyAlignment="1">
      <alignment horizontal="center" vertical="center" wrapText="1"/>
    </xf>
    <xf numFmtId="0" fontId="29" fillId="0" borderId="16" xfId="42" applyFont="1" applyFill="1" applyBorder="1" applyAlignment="1">
      <alignment horizontal="center" vertical="center" wrapText="1"/>
    </xf>
    <xf numFmtId="0" fontId="34" fillId="26" borderId="16" xfId="42" applyFont="1" applyFill="1" applyBorder="1" applyAlignment="1">
      <alignment horizontal="center" vertical="center" wrapText="1"/>
    </xf>
    <xf numFmtId="0" fontId="30" fillId="0" borderId="13" xfId="0" applyFont="1" applyFill="1" applyBorder="1" applyAlignment="1">
      <alignment horizontal="center" vertical="center" wrapText="1"/>
    </xf>
    <xf numFmtId="0" fontId="7" fillId="0" borderId="16" xfId="1" applyFont="1" applyFill="1" applyBorder="1" applyAlignment="1" applyProtection="1">
      <alignment horizontal="center" vertical="center" wrapText="1"/>
    </xf>
    <xf numFmtId="0" fontId="7" fillId="0" borderId="16" xfId="0" applyFont="1" applyFill="1" applyBorder="1" applyAlignment="1">
      <alignment horizontal="center" vertical="center"/>
    </xf>
    <xf numFmtId="0" fontId="47" fillId="0" borderId="16" xfId="1" applyFont="1" applyFill="1" applyBorder="1" applyAlignment="1" applyProtection="1">
      <alignment horizontal="center" vertical="center" wrapText="1"/>
    </xf>
    <xf numFmtId="0" fontId="30" fillId="0" borderId="16" xfId="310" applyFont="1" applyFill="1" applyBorder="1" applyAlignment="1">
      <alignment horizontal="center" vertical="center" wrapText="1"/>
    </xf>
    <xf numFmtId="0" fontId="30" fillId="0" borderId="17" xfId="0" applyNumberFormat="1" applyFont="1" applyFill="1" applyBorder="1" applyAlignment="1">
      <alignment horizontal="center" vertical="center" wrapText="1"/>
    </xf>
    <xf numFmtId="0" fontId="7" fillId="0" borderId="17" xfId="0" applyFont="1" applyFill="1" applyBorder="1" applyAlignment="1">
      <alignment horizontal="center" vertical="center"/>
    </xf>
    <xf numFmtId="0" fontId="7" fillId="0" borderId="16" xfId="0" applyFont="1" applyFill="1" applyBorder="1" applyAlignment="1">
      <alignment vertical="center" wrapText="1"/>
    </xf>
    <xf numFmtId="0" fontId="7" fillId="0" borderId="16" xfId="80" applyFont="1" applyFill="1" applyBorder="1" applyAlignment="1">
      <alignment vertical="center" wrapText="1"/>
    </xf>
    <xf numFmtId="0" fontId="29" fillId="26" borderId="16" xfId="0" applyFont="1" applyFill="1" applyBorder="1" applyAlignment="1">
      <alignment horizontal="center" vertical="center" wrapText="1"/>
    </xf>
    <xf numFmtId="0" fontId="42" fillId="25" borderId="16" xfId="0" applyFont="1" applyFill="1" applyBorder="1" applyAlignment="1">
      <alignment horizontal="left" vertical="center" wrapText="1"/>
    </xf>
    <xf numFmtId="0" fontId="29" fillId="0" borderId="16" xfId="0" applyFont="1" applyBorder="1" applyAlignment="1">
      <alignment horizontal="center" vertical="center" wrapText="1"/>
    </xf>
    <xf numFmtId="0" fontId="29" fillId="25" borderId="16" xfId="0" applyFont="1" applyFill="1" applyBorder="1" applyAlignment="1">
      <alignment horizontal="center" vertical="center" wrapText="1"/>
    </xf>
    <xf numFmtId="0" fontId="30" fillId="25" borderId="16" xfId="0" applyFont="1" applyFill="1" applyBorder="1" applyAlignment="1">
      <alignment horizontal="center" vertical="center" wrapText="1"/>
    </xf>
    <xf numFmtId="0" fontId="7" fillId="25" borderId="16" xfId="42" applyFont="1" applyFill="1" applyBorder="1" applyAlignment="1">
      <alignment horizontal="center" vertical="center" wrapText="1"/>
    </xf>
    <xf numFmtId="0" fontId="29" fillId="0" borderId="16" xfId="42" applyFont="1" applyBorder="1" applyAlignment="1">
      <alignment horizontal="center" vertical="center" wrapText="1"/>
    </xf>
    <xf numFmtId="0" fontId="30" fillId="25" borderId="16" xfId="213" applyFont="1" applyFill="1" applyBorder="1" applyAlignment="1">
      <alignment horizontal="center" vertical="center" wrapText="1"/>
    </xf>
    <xf numFmtId="176" fontId="7" fillId="0" borderId="16" xfId="207" applyNumberFormat="1" applyFont="1" applyFill="1" applyBorder="1" applyAlignment="1">
      <alignment horizontal="center" vertical="center" wrapText="1"/>
    </xf>
    <xf numFmtId="0" fontId="7" fillId="0" borderId="16" xfId="42" applyFont="1" applyFill="1" applyBorder="1" applyAlignment="1">
      <alignment horizontal="left" vertical="center" wrapText="1"/>
    </xf>
    <xf numFmtId="0" fontId="50" fillId="0" borderId="0" xfId="0" applyFont="1"/>
    <xf numFmtId="0" fontId="34" fillId="26" borderId="16" xfId="0" applyFont="1" applyFill="1" applyBorder="1" applyAlignment="1">
      <alignment horizontal="center" vertical="center" wrapText="1"/>
    </xf>
    <xf numFmtId="0" fontId="51" fillId="26" borderId="16" xfId="86" applyNumberFormat="1" applyFont="1" applyFill="1" applyBorder="1" applyAlignment="1" applyProtection="1">
      <alignment horizontal="center" vertical="center" wrapText="1"/>
    </xf>
    <xf numFmtId="0" fontId="52" fillId="26" borderId="16" xfId="42" applyFont="1" applyFill="1" applyBorder="1" applyAlignment="1">
      <alignment horizontal="center" vertical="center" wrapText="1"/>
    </xf>
    <xf numFmtId="0" fontId="53" fillId="0" borderId="16" xfId="1" applyFont="1" applyBorder="1" applyAlignment="1">
      <alignment horizontal="center" vertical="center" wrapText="1"/>
    </xf>
    <xf numFmtId="0" fontId="54" fillId="0" borderId="16" xfId="0" applyFont="1" applyFill="1" applyBorder="1" applyAlignment="1">
      <alignment horizontal="center" vertical="center" wrapText="1"/>
    </xf>
    <xf numFmtId="0" fontId="51" fillId="0" borderId="16" xfId="44" applyFont="1" applyBorder="1" applyAlignment="1">
      <alignment horizontal="center" vertical="center" wrapText="1"/>
    </xf>
    <xf numFmtId="0" fontId="56" fillId="0" borderId="11" xfId="0" applyFont="1" applyFill="1" applyBorder="1" applyAlignment="1">
      <alignment horizontal="center" vertical="center" wrapText="1"/>
    </xf>
    <xf numFmtId="0" fontId="56" fillId="0" borderId="11" xfId="0" applyFont="1" applyFill="1" applyBorder="1" applyAlignment="1">
      <alignment horizontal="left" vertical="center" wrapText="1"/>
    </xf>
    <xf numFmtId="0" fontId="56" fillId="0" borderId="11" xfId="0" applyNumberFormat="1" applyFont="1" applyFill="1" applyBorder="1" applyAlignment="1">
      <alignment horizontal="left" vertical="center" wrapText="1"/>
    </xf>
    <xf numFmtId="0" fontId="57" fillId="0" borderId="11" xfId="1" applyFont="1" applyFill="1" applyBorder="1" applyAlignment="1">
      <alignment horizontal="center" vertical="center" wrapText="1"/>
    </xf>
    <xf numFmtId="0" fontId="48" fillId="0" borderId="11" xfId="24" applyNumberFormat="1" applyFont="1" applyFill="1" applyBorder="1" applyAlignment="1">
      <alignment horizontal="left" vertical="center" wrapText="1"/>
    </xf>
    <xf numFmtId="0" fontId="6" fillId="26" borderId="11" xfId="1" applyFont="1" applyFill="1" applyBorder="1" applyAlignment="1">
      <alignment horizontal="center" vertical="center" wrapText="1"/>
    </xf>
    <xf numFmtId="0" fontId="0" fillId="26" borderId="0" xfId="0" applyFill="1"/>
    <xf numFmtId="0" fontId="7" fillId="26" borderId="11" xfId="1" applyFont="1" applyFill="1" applyBorder="1" applyAlignment="1">
      <alignment horizontal="center" vertical="center" wrapText="1"/>
    </xf>
    <xf numFmtId="0" fontId="31" fillId="26" borderId="11" xfId="0" applyFont="1" applyFill="1" applyBorder="1" applyAlignment="1">
      <alignment horizontal="left" vertical="center" wrapText="1"/>
    </xf>
    <xf numFmtId="0" fontId="7" fillId="26" borderId="11" xfId="1" applyFont="1" applyFill="1" applyBorder="1" applyAlignment="1">
      <alignment horizontal="justify" vertical="center" wrapText="1"/>
    </xf>
    <xf numFmtId="0" fontId="31" fillId="26" borderId="11" xfId="0" applyFont="1" applyFill="1" applyBorder="1" applyAlignment="1">
      <alignment horizontal="center" vertical="center" wrapText="1"/>
    </xf>
    <xf numFmtId="0" fontId="53" fillId="26" borderId="11" xfId="1" applyFont="1" applyFill="1" applyBorder="1" applyAlignment="1">
      <alignment horizontal="center" vertical="center" wrapText="1"/>
    </xf>
    <xf numFmtId="0" fontId="2" fillId="26" borderId="0" xfId="1" applyFont="1" applyFill="1" applyAlignment="1">
      <alignment horizontal="center" vertical="center" wrapText="1"/>
    </xf>
    <xf numFmtId="0" fontId="50" fillId="26" borderId="0" xfId="0" applyFont="1" applyFill="1"/>
    <xf numFmtId="0" fontId="29" fillId="26" borderId="16" xfId="309" applyNumberFormat="1" applyFont="1" applyFill="1" applyBorder="1" applyAlignment="1" applyProtection="1">
      <alignment horizontal="center" vertical="center" wrapText="1"/>
    </xf>
    <xf numFmtId="0" fontId="6" fillId="26" borderId="16" xfId="1" applyFont="1" applyFill="1" applyBorder="1" applyAlignment="1">
      <alignment horizontal="center" vertical="center" wrapText="1"/>
    </xf>
    <xf numFmtId="0" fontId="7" fillId="26" borderId="16" xfId="42" applyFont="1" applyFill="1" applyBorder="1" applyAlignment="1">
      <alignment horizontal="center" vertical="center" wrapText="1"/>
    </xf>
    <xf numFmtId="0" fontId="7" fillId="26" borderId="16" xfId="1" applyFont="1" applyFill="1" applyBorder="1" applyAlignment="1">
      <alignment horizontal="center" vertical="center" wrapText="1"/>
    </xf>
    <xf numFmtId="0" fontId="7" fillId="26" borderId="16" xfId="0" applyFont="1" applyFill="1" applyBorder="1" applyAlignment="1">
      <alignment horizontal="center" vertical="center" wrapText="1"/>
    </xf>
    <xf numFmtId="0" fontId="30" fillId="26" borderId="16" xfId="42" applyFont="1" applyFill="1" applyBorder="1" applyAlignment="1">
      <alignment horizontal="center" vertical="center" wrapText="1"/>
    </xf>
    <xf numFmtId="0" fontId="36" fillId="26" borderId="16" xfId="42" applyFont="1" applyFill="1" applyBorder="1" applyAlignment="1">
      <alignment horizontal="left" vertical="center" wrapText="1"/>
    </xf>
    <xf numFmtId="178" fontId="29" fillId="26" borderId="16" xfId="42" applyNumberFormat="1" applyFont="1" applyFill="1" applyBorder="1" applyAlignment="1">
      <alignment horizontal="center" vertical="center" wrapText="1"/>
    </xf>
    <xf numFmtId="0" fontId="30" fillId="26" borderId="16" xfId="178" applyFont="1" applyFill="1" applyBorder="1" applyAlignment="1">
      <alignment horizontal="center" vertical="center" wrapText="1"/>
    </xf>
    <xf numFmtId="0" fontId="30" fillId="26" borderId="16" xfId="42" applyFont="1" applyFill="1" applyBorder="1" applyAlignment="1">
      <alignment horizontal="left" vertical="center" wrapText="1"/>
    </xf>
    <xf numFmtId="0" fontId="32" fillId="26" borderId="16" xfId="42" applyFont="1" applyFill="1" applyBorder="1" applyAlignment="1">
      <alignment horizontal="center" vertical="center" wrapText="1"/>
    </xf>
    <xf numFmtId="0" fontId="7" fillId="26" borderId="16" xfId="54" applyFont="1" applyFill="1" applyBorder="1" applyAlignment="1">
      <alignment horizontal="center" vertical="center" wrapText="1"/>
    </xf>
    <xf numFmtId="0" fontId="32" fillId="26" borderId="16" xfId="40" applyFont="1" applyFill="1" applyBorder="1" applyAlignment="1">
      <alignment horizontal="center" vertical="center" wrapText="1"/>
    </xf>
    <xf numFmtId="0" fontId="6" fillId="26" borderId="16" xfId="40" applyFont="1" applyFill="1" applyBorder="1" applyAlignment="1" applyProtection="1">
      <alignment horizontal="center" vertical="center" wrapText="1"/>
    </xf>
    <xf numFmtId="0" fontId="7" fillId="26" borderId="16" xfId="1" applyFont="1" applyFill="1" applyBorder="1" applyAlignment="1" applyProtection="1">
      <alignment horizontal="center" vertical="center" wrapText="1"/>
    </xf>
    <xf numFmtId="0" fontId="30" fillId="26" borderId="13" xfId="0" applyFont="1" applyFill="1" applyBorder="1" applyAlignment="1">
      <alignment horizontal="center" vertical="center" wrapText="1"/>
    </xf>
    <xf numFmtId="0" fontId="30" fillId="26" borderId="16" xfId="0" applyFont="1" applyFill="1" applyBorder="1" applyAlignment="1">
      <alignment horizontal="center" vertical="center" wrapText="1"/>
    </xf>
    <xf numFmtId="0" fontId="30" fillId="26" borderId="16" xfId="0" applyNumberFormat="1" applyFont="1" applyFill="1" applyBorder="1" applyAlignment="1">
      <alignment horizontal="center" vertical="center" wrapText="1"/>
    </xf>
    <xf numFmtId="0" fontId="30" fillId="26" borderId="17" xfId="0" applyFont="1" applyFill="1" applyBorder="1" applyAlignment="1">
      <alignment horizontal="center" vertical="center" wrapText="1"/>
    </xf>
    <xf numFmtId="0" fontId="30" fillId="26" borderId="16" xfId="0" applyFont="1" applyFill="1" applyBorder="1" applyAlignment="1">
      <alignment horizontal="center" vertical="center"/>
    </xf>
    <xf numFmtId="0" fontId="47" fillId="26" borderId="16" xfId="1" applyFont="1" applyFill="1" applyBorder="1" applyAlignment="1" applyProtection="1">
      <alignment horizontal="center" vertical="center" wrapText="1"/>
    </xf>
    <xf numFmtId="0" fontId="7" fillId="26" borderId="16" xfId="0" applyFont="1" applyFill="1" applyBorder="1" applyAlignment="1">
      <alignment horizontal="center" vertical="center"/>
    </xf>
    <xf numFmtId="0" fontId="6" fillId="26" borderId="16" xfId="24" applyFont="1" applyFill="1" applyBorder="1" applyAlignment="1">
      <alignment horizontal="center" vertical="center" wrapText="1"/>
    </xf>
    <xf numFmtId="0" fontId="7" fillId="26" borderId="16" xfId="0" applyFont="1" applyFill="1" applyBorder="1" applyAlignment="1">
      <alignment vertical="center" wrapText="1"/>
    </xf>
    <xf numFmtId="0" fontId="53" fillId="26" borderId="16" xfId="1" applyFont="1" applyFill="1" applyBorder="1" applyAlignment="1">
      <alignment horizontal="center" vertical="center" wrapText="1"/>
    </xf>
    <xf numFmtId="0" fontId="7" fillId="26" borderId="16" xfId="0" applyFont="1" applyFill="1" applyBorder="1" applyAlignment="1">
      <alignment horizontal="right" vertical="center" wrapText="1"/>
    </xf>
    <xf numFmtId="0" fontId="7" fillId="26" borderId="16" xfId="80" applyFont="1" applyFill="1" applyBorder="1" applyAlignment="1">
      <alignment vertical="center" wrapText="1"/>
    </xf>
    <xf numFmtId="0" fontId="7" fillId="26" borderId="16" xfId="71" applyFont="1" applyFill="1" applyBorder="1" applyAlignment="1">
      <alignment vertical="center" wrapText="1"/>
    </xf>
    <xf numFmtId="49" fontId="7" fillId="26" borderId="16" xfId="1" applyNumberFormat="1" applyFont="1" applyFill="1" applyBorder="1" applyAlignment="1">
      <alignment horizontal="center" vertical="center" wrapText="1"/>
    </xf>
    <xf numFmtId="49" fontId="7" fillId="26" borderId="16" xfId="0" applyNumberFormat="1" applyFont="1" applyFill="1" applyBorder="1" applyAlignment="1">
      <alignment vertical="center" wrapText="1"/>
    </xf>
    <xf numFmtId="0" fontId="42" fillId="26" borderId="16" xfId="0" applyFont="1" applyFill="1" applyBorder="1" applyAlignment="1">
      <alignment horizontal="left" vertical="center" wrapText="1"/>
    </xf>
    <xf numFmtId="177" fontId="34" fillId="26" borderId="16" xfId="0" applyNumberFormat="1" applyFont="1" applyFill="1" applyBorder="1" applyAlignment="1" applyProtection="1">
      <alignment horizontal="justify" vertical="center" wrapText="1"/>
      <protection locked="0"/>
    </xf>
    <xf numFmtId="177" fontId="29" fillId="26" borderId="16" xfId="0" applyNumberFormat="1" applyFont="1" applyFill="1" applyBorder="1" applyAlignment="1" applyProtection="1">
      <alignment horizontal="justify" vertical="center" wrapText="1"/>
      <protection locked="0"/>
    </xf>
    <xf numFmtId="0" fontId="40" fillId="26" borderId="16" xfId="0" applyFont="1" applyFill="1" applyBorder="1" applyAlignment="1">
      <alignment vertical="center" wrapText="1"/>
    </xf>
    <xf numFmtId="0" fontId="55" fillId="26" borderId="11" xfId="114" applyFont="1" applyFill="1" applyBorder="1" applyAlignment="1">
      <alignment horizontal="center" vertical="center"/>
    </xf>
    <xf numFmtId="0" fontId="56" fillId="26" borderId="11" xfId="0" applyFont="1" applyFill="1" applyBorder="1" applyAlignment="1">
      <alignment horizontal="center" vertical="center" wrapText="1"/>
    </xf>
    <xf numFmtId="0" fontId="7" fillId="26" borderId="11" xfId="3" applyFont="1" applyFill="1" applyBorder="1" applyAlignment="1">
      <alignment horizontal="center" vertical="center"/>
    </xf>
    <xf numFmtId="0" fontId="56" fillId="26" borderId="11" xfId="0" applyFont="1" applyFill="1" applyBorder="1" applyAlignment="1">
      <alignment horizontal="left" vertical="center" wrapText="1"/>
    </xf>
    <xf numFmtId="0" fontId="56" fillId="26" borderId="11" xfId="0" applyFont="1" applyFill="1" applyBorder="1" applyAlignment="1">
      <alignment vertical="center" wrapText="1"/>
    </xf>
    <xf numFmtId="0" fontId="42" fillId="26" borderId="11" xfId="0" applyFont="1" applyFill="1" applyBorder="1" applyAlignment="1">
      <alignment horizontal="left" vertical="center" wrapText="1"/>
    </xf>
    <xf numFmtId="0" fontId="53" fillId="26" borderId="11" xfId="3" applyFont="1" applyFill="1" applyBorder="1" applyAlignment="1">
      <alignment horizontal="center" vertical="center"/>
    </xf>
    <xf numFmtId="0" fontId="56" fillId="26" borderId="11" xfId="0" applyFont="1" applyFill="1" applyBorder="1" applyAlignment="1">
      <alignment horizontal="left" vertical="center" wrapText="1" shrinkToFit="1"/>
    </xf>
    <xf numFmtId="0" fontId="6" fillId="26" borderId="16" xfId="1" applyFont="1" applyFill="1" applyBorder="1" applyAlignment="1">
      <alignment horizontal="center" vertical="center"/>
    </xf>
    <xf numFmtId="0" fontId="36" fillId="26" borderId="16" xfId="0" applyFont="1" applyFill="1" applyBorder="1" applyAlignment="1">
      <alignment horizontal="center" vertical="center" wrapText="1"/>
    </xf>
    <xf numFmtId="0" fontId="36" fillId="26" borderId="16" xfId="308" applyFont="1" applyFill="1" applyBorder="1" applyAlignment="1">
      <alignment horizontal="center" vertical="center" wrapText="1"/>
    </xf>
    <xf numFmtId="49" fontId="30" fillId="26" borderId="16" xfId="0" applyNumberFormat="1" applyFont="1" applyFill="1" applyBorder="1" applyAlignment="1">
      <alignment horizontal="center" vertical="center" wrapText="1"/>
    </xf>
    <xf numFmtId="0" fontId="0" fillId="0" borderId="0" xfId="0" applyFill="1"/>
    <xf numFmtId="0" fontId="7" fillId="0" borderId="11" xfId="1" applyFont="1" applyFill="1" applyBorder="1" applyAlignment="1">
      <alignment horizontal="center" vertical="center" wrapText="1"/>
    </xf>
    <xf numFmtId="0" fontId="36" fillId="0" borderId="11" xfId="0" applyFont="1" applyFill="1" applyBorder="1" applyAlignment="1">
      <alignment horizontal="center" vertical="center"/>
    </xf>
    <xf numFmtId="0" fontId="4" fillId="0" borderId="11" xfId="1" applyFont="1" applyBorder="1" applyAlignment="1">
      <alignment horizontal="center" vertical="center" wrapText="1"/>
    </xf>
    <xf numFmtId="0" fontId="53" fillId="27" borderId="16" xfId="0" applyFont="1" applyFill="1" applyBorder="1" applyAlignment="1">
      <alignment horizontal="center" vertical="center" wrapText="1"/>
    </xf>
    <xf numFmtId="0" fontId="63" fillId="26" borderId="16" xfId="0" applyFont="1" applyFill="1" applyBorder="1" applyAlignment="1">
      <alignment horizontal="left" vertical="center" wrapText="1"/>
    </xf>
    <xf numFmtId="180" fontId="0" fillId="0" borderId="0" xfId="0" applyNumberFormat="1"/>
    <xf numFmtId="0" fontId="4" fillId="0" borderId="16" xfId="1" applyFont="1" applyBorder="1" applyAlignment="1">
      <alignment horizontal="center" vertical="center" wrapText="1"/>
    </xf>
    <xf numFmtId="0" fontId="30" fillId="26" borderId="16" xfId="309" applyFont="1" applyFill="1" applyBorder="1" applyAlignment="1">
      <alignment horizontal="center" vertical="center" wrapText="1"/>
    </xf>
    <xf numFmtId="0" fontId="58" fillId="26" borderId="11" xfId="0" applyFont="1" applyFill="1" applyBorder="1" applyAlignment="1">
      <alignment horizontal="left" vertical="center" wrapText="1"/>
    </xf>
    <xf numFmtId="0" fontId="5" fillId="0" borderId="11" xfId="1" applyNumberFormat="1" applyFont="1" applyFill="1" applyBorder="1" applyAlignment="1">
      <alignment horizontal="center" vertical="center" wrapText="1"/>
    </xf>
    <xf numFmtId="176" fontId="5" fillId="0" borderId="11" xfId="1" applyNumberFormat="1" applyFont="1" applyFill="1" applyBorder="1" applyAlignment="1">
      <alignment horizontal="center" vertical="center" wrapText="1"/>
    </xf>
    <xf numFmtId="49" fontId="5" fillId="0" borderId="16" xfId="1" applyNumberFormat="1" applyFont="1" applyBorder="1" applyAlignment="1">
      <alignment horizontal="right" vertical="center" wrapText="1"/>
    </xf>
    <xf numFmtId="49" fontId="5" fillId="0" borderId="11" xfId="1" applyNumberFormat="1" applyFont="1" applyBorder="1" applyAlignment="1">
      <alignment horizontal="right" vertical="center" wrapText="1"/>
    </xf>
    <xf numFmtId="0" fontId="6" fillId="26" borderId="11" xfId="1" applyFont="1" applyFill="1" applyBorder="1" applyAlignment="1">
      <alignment horizontal="right" vertical="center" wrapText="1"/>
    </xf>
    <xf numFmtId="0" fontId="7" fillId="26" borderId="11" xfId="54" applyNumberFormat="1" applyFont="1" applyFill="1" applyBorder="1" applyAlignment="1">
      <alignment horizontal="right" vertical="center" wrapText="1"/>
    </xf>
    <xf numFmtId="177" fontId="7" fillId="26" borderId="11" xfId="1" applyNumberFormat="1" applyFont="1" applyFill="1" applyBorder="1" applyAlignment="1">
      <alignment horizontal="right" vertical="center" wrapText="1"/>
    </xf>
    <xf numFmtId="0" fontId="7" fillId="26" borderId="11" xfId="1" applyFont="1" applyFill="1" applyBorder="1" applyAlignment="1">
      <alignment horizontal="right" vertical="center" wrapText="1"/>
    </xf>
    <xf numFmtId="0" fontId="7" fillId="26" borderId="11" xfId="54" applyNumberFormat="1" applyFont="1" applyFill="1" applyBorder="1" applyAlignment="1">
      <alignment horizontal="right" vertical="center"/>
    </xf>
    <xf numFmtId="177" fontId="31" fillId="26" borderId="11" xfId="56" applyNumberFormat="1" applyFont="1" applyFill="1" applyBorder="1" applyAlignment="1">
      <alignment horizontal="right" vertical="center" wrapText="1"/>
    </xf>
    <xf numFmtId="0" fontId="7" fillId="26" borderId="11" xfId="1" applyNumberFormat="1" applyFont="1" applyFill="1" applyBorder="1" applyAlignment="1">
      <alignment horizontal="right" vertical="center" wrapText="1"/>
    </xf>
    <xf numFmtId="0" fontId="7" fillId="0" borderId="11" xfId="1" applyNumberFormat="1" applyFont="1" applyFill="1" applyBorder="1" applyAlignment="1">
      <alignment horizontal="right" vertical="center" wrapText="1"/>
    </xf>
    <xf numFmtId="0" fontId="57" fillId="0" borderId="11" xfId="38" applyNumberFormat="1" applyFont="1" applyFill="1" applyBorder="1" applyAlignment="1">
      <alignment horizontal="right" vertical="center"/>
    </xf>
    <xf numFmtId="0" fontId="57" fillId="0" borderId="11" xfId="64" applyNumberFormat="1" applyFont="1" applyFill="1" applyBorder="1" applyAlignment="1">
      <alignment horizontal="right" vertical="center"/>
    </xf>
    <xf numFmtId="0" fontId="57" fillId="0" borderId="11" xfId="36" applyNumberFormat="1" applyFont="1" applyFill="1" applyBorder="1" applyAlignment="1">
      <alignment horizontal="right" vertical="center"/>
    </xf>
    <xf numFmtId="0" fontId="57" fillId="0" borderId="11" xfId="57" applyNumberFormat="1" applyFont="1" applyFill="1" applyBorder="1" applyAlignment="1">
      <alignment horizontal="right" vertical="center"/>
    </xf>
    <xf numFmtId="0" fontId="57" fillId="0" borderId="11" xfId="1" applyFont="1" applyFill="1" applyBorder="1" applyAlignment="1">
      <alignment horizontal="right" vertical="center" wrapText="1"/>
    </xf>
    <xf numFmtId="0" fontId="57" fillId="0" borderId="11" xfId="58" applyNumberFormat="1" applyFont="1" applyFill="1" applyBorder="1" applyAlignment="1">
      <alignment horizontal="right" vertical="center"/>
    </xf>
    <xf numFmtId="0" fontId="57" fillId="0" borderId="11" xfId="63" applyNumberFormat="1" applyFont="1" applyFill="1" applyBorder="1" applyAlignment="1">
      <alignment horizontal="right" vertical="center"/>
    </xf>
    <xf numFmtId="177" fontId="57" fillId="0" borderId="11" xfId="1" applyNumberFormat="1" applyFont="1" applyFill="1" applyBorder="1" applyAlignment="1">
      <alignment horizontal="right" vertical="center" wrapText="1"/>
    </xf>
    <xf numFmtId="0" fontId="7" fillId="0" borderId="11" xfId="1" applyFont="1" applyFill="1" applyBorder="1" applyAlignment="1">
      <alignment horizontal="right" vertical="center" wrapText="1"/>
    </xf>
    <xf numFmtId="177" fontId="7" fillId="0" borderId="11" xfId="1" applyNumberFormat="1" applyFont="1" applyFill="1" applyBorder="1" applyAlignment="1">
      <alignment horizontal="right" vertical="center" wrapText="1"/>
    </xf>
    <xf numFmtId="0" fontId="37" fillId="26" borderId="16" xfId="309" applyFont="1" applyFill="1" applyBorder="1" applyAlignment="1">
      <alignment horizontal="right" vertical="center" wrapText="1"/>
    </xf>
    <xf numFmtId="0" fontId="49" fillId="26" borderId="16" xfId="309" applyFont="1" applyFill="1" applyBorder="1" applyAlignment="1">
      <alignment horizontal="right" vertical="center" wrapText="1"/>
    </xf>
    <xf numFmtId="0" fontId="29" fillId="26" borderId="16" xfId="309" applyNumberFormat="1" applyFont="1" applyFill="1" applyBorder="1" applyAlignment="1" applyProtection="1">
      <alignment horizontal="right" vertical="center" wrapText="1"/>
    </xf>
    <xf numFmtId="0" fontId="29" fillId="24" borderId="16" xfId="309" applyNumberFormat="1" applyFont="1" applyFill="1" applyBorder="1" applyAlignment="1" applyProtection="1">
      <alignment horizontal="right" vertical="center" wrapText="1"/>
    </xf>
    <xf numFmtId="0" fontId="29" fillId="25" borderId="16" xfId="309" applyNumberFormat="1" applyFont="1" applyFill="1" applyBorder="1" applyAlignment="1" applyProtection="1">
      <alignment horizontal="right" vertical="center" wrapText="1"/>
    </xf>
    <xf numFmtId="0" fontId="43" fillId="26" borderId="16" xfId="40" applyNumberFormat="1" applyFont="1" applyFill="1" applyBorder="1" applyAlignment="1">
      <alignment horizontal="right" vertical="center" wrapText="1"/>
    </xf>
    <xf numFmtId="0" fontId="43" fillId="26" borderId="16" xfId="42" applyNumberFormat="1" applyFont="1" applyFill="1" applyBorder="1" applyAlignment="1">
      <alignment horizontal="right" vertical="center" wrapText="1"/>
    </xf>
    <xf numFmtId="177" fontId="43" fillId="26" borderId="16" xfId="42" applyNumberFormat="1" applyFont="1" applyFill="1" applyBorder="1" applyAlignment="1">
      <alignment horizontal="right" vertical="center" wrapText="1"/>
    </xf>
    <xf numFmtId="0" fontId="43" fillId="26" borderId="16" xfId="42" applyFont="1" applyFill="1" applyBorder="1" applyAlignment="1">
      <alignment horizontal="right" vertical="center" wrapText="1"/>
    </xf>
    <xf numFmtId="0" fontId="6" fillId="26" borderId="16" xfId="1" applyFont="1" applyFill="1" applyBorder="1" applyAlignment="1">
      <alignment horizontal="right" vertical="center" wrapText="1"/>
    </xf>
    <xf numFmtId="177" fontId="6" fillId="26" borderId="16" xfId="1" applyNumberFormat="1" applyFont="1" applyFill="1" applyBorder="1" applyAlignment="1">
      <alignment horizontal="right" vertical="center" wrapText="1"/>
    </xf>
    <xf numFmtId="0" fontId="7" fillId="26" borderId="16" xfId="42" applyFont="1" applyFill="1" applyBorder="1" applyAlignment="1">
      <alignment horizontal="right" vertical="center" wrapText="1"/>
    </xf>
    <xf numFmtId="0" fontId="7" fillId="26" borderId="16" xfId="1" applyFont="1" applyFill="1" applyBorder="1" applyAlignment="1">
      <alignment horizontal="right" vertical="center" wrapText="1"/>
    </xf>
    <xf numFmtId="177" fontId="7" fillId="26" borderId="16" xfId="1" applyNumberFormat="1" applyFont="1" applyFill="1" applyBorder="1" applyAlignment="1">
      <alignment horizontal="right" vertical="center" wrapText="1"/>
    </xf>
    <xf numFmtId="177" fontId="7" fillId="26" borderId="16" xfId="42" applyNumberFormat="1" applyFont="1" applyFill="1" applyBorder="1" applyAlignment="1">
      <alignment horizontal="right" vertical="center" wrapText="1"/>
    </xf>
    <xf numFmtId="0" fontId="7" fillId="26" borderId="16" xfId="178" applyNumberFormat="1" applyFont="1" applyFill="1" applyBorder="1" applyAlignment="1">
      <alignment horizontal="right" vertical="center"/>
    </xf>
    <xf numFmtId="0" fontId="30" fillId="26" borderId="16" xfId="156" applyFont="1" applyFill="1" applyBorder="1" applyAlignment="1">
      <alignment horizontal="right" vertical="center" shrinkToFit="1"/>
    </xf>
    <xf numFmtId="177" fontId="29" fillId="26" borderId="16" xfId="265" applyNumberFormat="1" applyFont="1" applyFill="1" applyBorder="1" applyAlignment="1">
      <alignment horizontal="right" vertical="center" wrapText="1"/>
    </xf>
    <xf numFmtId="177" fontId="30" fillId="26" borderId="16" xfId="196" applyNumberFormat="1" applyFont="1" applyFill="1" applyBorder="1" applyAlignment="1">
      <alignment horizontal="right" vertical="center" shrinkToFit="1"/>
    </xf>
    <xf numFmtId="177" fontId="7" fillId="26" borderId="16" xfId="196" applyNumberFormat="1" applyFont="1" applyFill="1" applyBorder="1" applyAlignment="1">
      <alignment horizontal="right" vertical="center" shrinkToFit="1"/>
    </xf>
    <xf numFmtId="177" fontId="30" fillId="26" borderId="16" xfId="1" applyNumberFormat="1" applyFont="1" applyFill="1" applyBorder="1" applyAlignment="1">
      <alignment horizontal="right" vertical="center" shrinkToFit="1"/>
    </xf>
    <xf numFmtId="177" fontId="30" fillId="26" borderId="13" xfId="1" applyNumberFormat="1" applyFont="1" applyFill="1" applyBorder="1" applyAlignment="1">
      <alignment horizontal="right" vertical="center" shrinkToFit="1"/>
    </xf>
    <xf numFmtId="0" fontId="36" fillId="26" borderId="16" xfId="54" applyFont="1" applyFill="1" applyBorder="1" applyAlignment="1">
      <alignment horizontal="right" vertical="center" wrapText="1"/>
    </xf>
    <xf numFmtId="177" fontId="36" fillId="26" borderId="16" xfId="42" applyNumberFormat="1" applyFont="1" applyFill="1" applyBorder="1" applyAlignment="1">
      <alignment horizontal="right" vertical="center" wrapText="1"/>
    </xf>
    <xf numFmtId="0" fontId="36" fillId="26" borderId="16" xfId="42" applyFont="1" applyFill="1" applyBorder="1" applyAlignment="1">
      <alignment horizontal="right" vertical="center" wrapText="1"/>
    </xf>
    <xf numFmtId="49" fontId="29" fillId="26" borderId="16" xfId="40" applyNumberFormat="1" applyFont="1" applyFill="1" applyBorder="1" applyAlignment="1">
      <alignment horizontal="right" vertical="center" wrapText="1"/>
    </xf>
    <xf numFmtId="177" fontId="29" fillId="26" borderId="16" xfId="42" applyNumberFormat="1" applyFont="1" applyFill="1" applyBorder="1" applyAlignment="1">
      <alignment horizontal="right" vertical="center" wrapText="1"/>
    </xf>
    <xf numFmtId="0" fontId="29" fillId="26" borderId="16" xfId="42" applyFont="1" applyFill="1" applyBorder="1" applyAlignment="1">
      <alignment horizontal="right" vertical="center" wrapText="1"/>
    </xf>
    <xf numFmtId="0" fontId="30" fillId="26" borderId="16" xfId="178" applyFont="1" applyFill="1" applyBorder="1" applyAlignment="1">
      <alignment horizontal="right" vertical="center" wrapText="1"/>
    </xf>
    <xf numFmtId="0" fontId="30" fillId="26" borderId="16" xfId="54" applyFont="1" applyFill="1" applyBorder="1" applyAlignment="1">
      <alignment horizontal="right" vertical="center" wrapText="1"/>
    </xf>
    <xf numFmtId="0" fontId="30" fillId="26" borderId="16" xfId="178" applyFont="1" applyFill="1" applyBorder="1" applyAlignment="1">
      <alignment horizontal="right" vertical="center"/>
    </xf>
    <xf numFmtId="0" fontId="30" fillId="26" borderId="16" xfId="178" applyNumberFormat="1" applyFont="1" applyFill="1" applyBorder="1" applyAlignment="1">
      <alignment horizontal="right" vertical="center"/>
    </xf>
    <xf numFmtId="177" fontId="30" fillId="26" borderId="16" xfId="178" applyNumberFormat="1" applyFont="1" applyFill="1" applyBorder="1" applyAlignment="1">
      <alignment horizontal="right" vertical="center" wrapText="1"/>
    </xf>
    <xf numFmtId="177" fontId="30" fillId="26" borderId="16" xfId="42" applyNumberFormat="1" applyFont="1" applyFill="1" applyBorder="1" applyAlignment="1">
      <alignment horizontal="right" vertical="center" wrapText="1"/>
    </xf>
    <xf numFmtId="0" fontId="30" fillId="26" borderId="16" xfId="42" applyFont="1" applyFill="1" applyBorder="1" applyAlignment="1">
      <alignment horizontal="right" vertical="center" wrapText="1"/>
    </xf>
    <xf numFmtId="0" fontId="30" fillId="26" borderId="16" xfId="42" applyNumberFormat="1" applyFont="1" applyFill="1" applyBorder="1" applyAlignment="1">
      <alignment horizontal="right" vertical="center" wrapText="1"/>
    </xf>
    <xf numFmtId="0" fontId="7" fillId="26" borderId="16" xfId="42" applyNumberFormat="1" applyFont="1" applyFill="1" applyBorder="1" applyAlignment="1">
      <alignment horizontal="right" vertical="center" wrapText="1"/>
    </xf>
    <xf numFmtId="0" fontId="33" fillId="26" borderId="18" xfId="0" applyNumberFormat="1" applyFont="1" applyFill="1" applyBorder="1" applyAlignment="1">
      <alignment horizontal="right" vertical="center" wrapText="1"/>
    </xf>
    <xf numFmtId="177" fontId="32" fillId="26" borderId="16" xfId="42" applyNumberFormat="1" applyFont="1" applyFill="1" applyBorder="1" applyAlignment="1">
      <alignment horizontal="right" vertical="center" wrapText="1"/>
    </xf>
    <xf numFmtId="0" fontId="33" fillId="26" borderId="18" xfId="0" applyNumberFormat="1" applyFont="1" applyFill="1" applyBorder="1" applyAlignment="1">
      <alignment horizontal="right" vertical="center"/>
    </xf>
    <xf numFmtId="0" fontId="33" fillId="26" borderId="16" xfId="0" applyNumberFormat="1" applyFont="1" applyFill="1" applyBorder="1" applyAlignment="1">
      <alignment horizontal="right" vertical="center"/>
    </xf>
    <xf numFmtId="0" fontId="32" fillId="26" borderId="0" xfId="0" applyFont="1" applyFill="1" applyAlignment="1">
      <alignment horizontal="right" vertical="center"/>
    </xf>
    <xf numFmtId="0" fontId="32" fillId="26" borderId="16" xfId="42" applyFont="1" applyFill="1" applyBorder="1" applyAlignment="1">
      <alignment horizontal="right" vertical="center" wrapText="1"/>
    </xf>
    <xf numFmtId="0" fontId="32" fillId="26" borderId="16" xfId="42" applyNumberFormat="1" applyFont="1" applyFill="1" applyBorder="1" applyAlignment="1">
      <alignment horizontal="right" vertical="center" wrapText="1"/>
    </xf>
    <xf numFmtId="0" fontId="33" fillId="26" borderId="19" xfId="0" applyNumberFormat="1" applyFont="1" applyFill="1" applyBorder="1" applyAlignment="1">
      <alignment horizontal="right" vertical="center"/>
    </xf>
    <xf numFmtId="0" fontId="38" fillId="26" borderId="16" xfId="0" applyFont="1" applyFill="1" applyBorder="1" applyAlignment="1">
      <alignment horizontal="right" vertical="center"/>
    </xf>
    <xf numFmtId="177" fontId="30" fillId="26" borderId="16" xfId="245" applyNumberFormat="1" applyFont="1" applyFill="1" applyBorder="1" applyAlignment="1">
      <alignment horizontal="right" vertical="center" wrapText="1"/>
    </xf>
    <xf numFmtId="177" fontId="30" fillId="26" borderId="16" xfId="248" applyNumberFormat="1" applyFont="1" applyFill="1" applyBorder="1" applyAlignment="1">
      <alignment horizontal="right" vertical="center" wrapText="1"/>
    </xf>
    <xf numFmtId="177" fontId="30" fillId="26" borderId="16" xfId="251" applyNumberFormat="1" applyFont="1" applyFill="1" applyBorder="1" applyAlignment="1">
      <alignment horizontal="right" vertical="center" wrapText="1"/>
    </xf>
    <xf numFmtId="177" fontId="30" fillId="26" borderId="13" xfId="251" applyNumberFormat="1" applyFont="1" applyFill="1" applyBorder="1" applyAlignment="1">
      <alignment horizontal="right" vertical="center" wrapText="1"/>
    </xf>
    <xf numFmtId="0" fontId="29" fillId="26" borderId="16" xfId="0" applyNumberFormat="1" applyFont="1" applyFill="1" applyBorder="1" applyAlignment="1">
      <alignment horizontal="right" vertical="center" wrapText="1"/>
    </xf>
    <xf numFmtId="0" fontId="29" fillId="26" borderId="16" xfId="42" applyNumberFormat="1" applyFont="1" applyFill="1" applyBorder="1" applyAlignment="1">
      <alignment horizontal="right" vertical="center" wrapText="1"/>
    </xf>
    <xf numFmtId="49" fontId="29" fillId="26" borderId="16" xfId="0" applyNumberFormat="1" applyFont="1" applyFill="1" applyBorder="1" applyAlignment="1">
      <alignment horizontal="right" vertical="center"/>
    </xf>
    <xf numFmtId="0" fontId="29" fillId="26" borderId="0" xfId="0" applyFont="1" applyFill="1" applyAlignment="1">
      <alignment horizontal="right" vertical="center"/>
    </xf>
    <xf numFmtId="0" fontId="32" fillId="26" borderId="17" xfId="40" applyNumberFormat="1" applyFont="1" applyFill="1" applyBorder="1" applyAlignment="1">
      <alignment horizontal="right" vertical="center" wrapText="1"/>
    </xf>
    <xf numFmtId="177" fontId="32" fillId="26" borderId="17" xfId="40" applyNumberFormat="1" applyFont="1" applyFill="1" applyBorder="1" applyAlignment="1">
      <alignment horizontal="right" vertical="center" wrapText="1"/>
    </xf>
    <xf numFmtId="0" fontId="32" fillId="26" borderId="17" xfId="40" applyFont="1" applyFill="1" applyBorder="1" applyAlignment="1">
      <alignment horizontal="right" vertical="center" wrapText="1"/>
    </xf>
    <xf numFmtId="0" fontId="29" fillId="26" borderId="17" xfId="40" applyFont="1" applyFill="1" applyBorder="1" applyAlignment="1">
      <alignment horizontal="right" vertical="center" wrapText="1"/>
    </xf>
    <xf numFmtId="0" fontId="30" fillId="25" borderId="16" xfId="44" applyFont="1" applyFill="1" applyBorder="1" applyAlignment="1">
      <alignment horizontal="right" vertical="center" wrapText="1"/>
    </xf>
    <xf numFmtId="177" fontId="30" fillId="25" borderId="16" xfId="295" applyNumberFormat="1" applyFont="1" applyFill="1" applyBorder="1" applyAlignment="1">
      <alignment horizontal="right" vertical="center" wrapText="1"/>
    </xf>
    <xf numFmtId="177" fontId="7" fillId="25" borderId="16" xfId="295" applyNumberFormat="1" applyFont="1" applyFill="1" applyBorder="1" applyAlignment="1">
      <alignment horizontal="right" vertical="center" wrapText="1"/>
    </xf>
    <xf numFmtId="177" fontId="30" fillId="25" borderId="16" xfId="1" applyNumberFormat="1" applyFont="1" applyFill="1" applyBorder="1" applyAlignment="1">
      <alignment horizontal="right" vertical="center" wrapText="1"/>
    </xf>
    <xf numFmtId="0" fontId="7" fillId="0" borderId="16" xfId="1" applyFont="1" applyFill="1" applyBorder="1" applyAlignment="1">
      <alignment horizontal="right" vertical="center" wrapText="1"/>
    </xf>
    <xf numFmtId="177" fontId="7" fillId="25" borderId="16" xfId="1" applyNumberFormat="1" applyFont="1" applyFill="1" applyBorder="1" applyAlignment="1">
      <alignment horizontal="right" vertical="center" wrapText="1"/>
    </xf>
    <xf numFmtId="0" fontId="7" fillId="0" borderId="16" xfId="299" applyFont="1" applyFill="1" applyBorder="1" applyAlignment="1">
      <alignment horizontal="right" vertical="center" wrapText="1"/>
    </xf>
    <xf numFmtId="0" fontId="7" fillId="0" borderId="16" xfId="54" applyFont="1" applyBorder="1" applyAlignment="1">
      <alignment horizontal="right" vertical="center" wrapText="1"/>
    </xf>
    <xf numFmtId="177" fontId="7" fillId="0" borderId="16" xfId="301" applyNumberFormat="1" applyFont="1" applyFill="1" applyBorder="1" applyAlignment="1">
      <alignment horizontal="right" vertical="center" wrapText="1"/>
    </xf>
    <xf numFmtId="177" fontId="7" fillId="0" borderId="16" xfId="24" applyNumberFormat="1" applyFont="1" applyBorder="1" applyAlignment="1">
      <alignment horizontal="right" vertical="center" wrapText="1"/>
    </xf>
    <xf numFmtId="177" fontId="30" fillId="0" borderId="16" xfId="1" applyNumberFormat="1" applyFont="1" applyBorder="1" applyAlignment="1">
      <alignment horizontal="right" vertical="center" wrapText="1"/>
    </xf>
    <xf numFmtId="177" fontId="7" fillId="0" borderId="16" xfId="1" applyNumberFormat="1" applyFont="1" applyFill="1" applyBorder="1" applyAlignment="1">
      <alignment horizontal="right" vertical="center" wrapText="1"/>
    </xf>
    <xf numFmtId="0" fontId="7" fillId="25" borderId="16" xfId="42" applyFont="1" applyFill="1" applyBorder="1" applyAlignment="1">
      <alignment horizontal="right" vertical="center" wrapText="1"/>
    </xf>
    <xf numFmtId="177" fontId="7" fillId="25" borderId="16" xfId="42" applyNumberFormat="1" applyFont="1" applyFill="1" applyBorder="1" applyAlignment="1">
      <alignment horizontal="right" vertical="center" wrapText="1"/>
    </xf>
    <xf numFmtId="0" fontId="7" fillId="0" borderId="16" xfId="42" applyNumberFormat="1" applyFont="1" applyFill="1" applyBorder="1" applyAlignment="1">
      <alignment horizontal="right" vertical="center" wrapText="1"/>
    </xf>
    <xf numFmtId="0" fontId="7" fillId="0" borderId="16" xfId="42" applyFont="1" applyFill="1" applyBorder="1" applyAlignment="1">
      <alignment horizontal="right" vertical="center" wrapText="1"/>
    </xf>
    <xf numFmtId="177" fontId="7" fillId="0" borderId="16" xfId="42" applyNumberFormat="1" applyFont="1" applyFill="1" applyBorder="1" applyAlignment="1">
      <alignment horizontal="right" vertical="center" wrapText="1"/>
    </xf>
    <xf numFmtId="0" fontId="29" fillId="0" borderId="16" xfId="42" applyNumberFormat="1" applyFont="1" applyBorder="1" applyAlignment="1">
      <alignment horizontal="right" vertical="center" wrapText="1"/>
    </xf>
    <xf numFmtId="0" fontId="29" fillId="0" borderId="16" xfId="42" applyFont="1" applyBorder="1" applyAlignment="1">
      <alignment horizontal="right" vertical="center" wrapText="1"/>
    </xf>
    <xf numFmtId="177" fontId="29" fillId="0" borderId="16" xfId="42" applyNumberFormat="1" applyFont="1" applyBorder="1" applyAlignment="1">
      <alignment horizontal="right" vertical="center" wrapText="1"/>
    </xf>
    <xf numFmtId="0" fontId="7" fillId="0" borderId="16" xfId="265" applyNumberFormat="1" applyFont="1" applyFill="1" applyBorder="1" applyAlignment="1">
      <alignment horizontal="right" vertical="center" wrapText="1"/>
    </xf>
    <xf numFmtId="177" fontId="7" fillId="0" borderId="16" xfId="265" applyNumberFormat="1" applyFont="1" applyFill="1" applyBorder="1" applyAlignment="1">
      <alignment horizontal="right" vertical="center" wrapText="1"/>
    </xf>
    <xf numFmtId="0" fontId="36" fillId="0" borderId="16" xfId="265" applyNumberFormat="1" applyFont="1" applyFill="1" applyBorder="1" applyAlignment="1">
      <alignment horizontal="right" vertical="center" wrapText="1"/>
    </xf>
    <xf numFmtId="177" fontId="36" fillId="0" borderId="16" xfId="265" applyNumberFormat="1" applyFont="1" applyFill="1" applyBorder="1" applyAlignment="1">
      <alignment horizontal="right" vertical="center" wrapText="1"/>
    </xf>
    <xf numFmtId="0" fontId="37" fillId="26" borderId="16" xfId="0" applyFont="1" applyFill="1" applyBorder="1" applyAlignment="1">
      <alignment horizontal="right" vertical="center" wrapText="1"/>
    </xf>
    <xf numFmtId="0" fontId="37" fillId="26" borderId="19" xfId="0" applyFont="1" applyFill="1" applyBorder="1" applyAlignment="1">
      <alignment horizontal="right" vertical="center" wrapText="1"/>
    </xf>
    <xf numFmtId="0" fontId="6" fillId="26" borderId="20" xfId="1" applyFont="1" applyFill="1" applyBorder="1" applyAlignment="1" applyProtection="1">
      <alignment horizontal="right" vertical="center" wrapText="1"/>
    </xf>
    <xf numFmtId="0" fontId="6" fillId="26" borderId="16" xfId="1" applyFont="1" applyFill="1" applyBorder="1" applyAlignment="1" applyProtection="1">
      <alignment horizontal="right" vertical="center" wrapText="1"/>
    </xf>
    <xf numFmtId="177" fontId="6" fillId="26" borderId="16" xfId="1" applyNumberFormat="1" applyFont="1" applyFill="1" applyBorder="1" applyAlignment="1" applyProtection="1">
      <alignment horizontal="right" vertical="center" wrapText="1"/>
    </xf>
    <xf numFmtId="0" fontId="30" fillId="26" borderId="16" xfId="54" applyNumberFormat="1" applyFont="1" applyFill="1" applyBorder="1" applyAlignment="1" applyProtection="1">
      <alignment horizontal="right" vertical="center" wrapText="1"/>
    </xf>
    <xf numFmtId="0" fontId="30" fillId="26" borderId="13" xfId="0" applyFont="1" applyFill="1" applyBorder="1" applyAlignment="1">
      <alignment horizontal="right" vertical="center" wrapText="1"/>
    </xf>
    <xf numFmtId="0" fontId="30" fillId="26" borderId="13" xfId="0" applyNumberFormat="1" applyFont="1" applyFill="1" applyBorder="1" applyAlignment="1">
      <alignment horizontal="right" vertical="center"/>
    </xf>
    <xf numFmtId="49" fontId="30" fillId="26" borderId="13" xfId="0" applyNumberFormat="1" applyFont="1" applyFill="1" applyBorder="1" applyAlignment="1">
      <alignment horizontal="right" vertical="center"/>
    </xf>
    <xf numFmtId="0" fontId="7" fillId="26" borderId="16" xfId="1" applyFont="1" applyFill="1" applyBorder="1" applyAlignment="1" applyProtection="1">
      <alignment horizontal="right" vertical="center" wrapText="1"/>
    </xf>
    <xf numFmtId="0" fontId="30" fillId="26" borderId="16" xfId="0" applyFont="1" applyFill="1" applyBorder="1" applyAlignment="1">
      <alignment horizontal="right" vertical="center" wrapText="1"/>
    </xf>
    <xf numFmtId="177" fontId="7" fillId="26" borderId="16" xfId="1" applyNumberFormat="1" applyFont="1" applyFill="1" applyBorder="1" applyAlignment="1" applyProtection="1">
      <alignment horizontal="right" vertical="center" wrapText="1"/>
    </xf>
    <xf numFmtId="0" fontId="7" fillId="26" borderId="16" xfId="0" applyNumberFormat="1" applyFont="1" applyFill="1" applyBorder="1" applyAlignment="1">
      <alignment horizontal="right" vertical="center" wrapText="1"/>
    </xf>
    <xf numFmtId="0" fontId="7" fillId="26" borderId="16" xfId="0" applyNumberFormat="1" applyFont="1" applyFill="1" applyBorder="1" applyAlignment="1">
      <alignment horizontal="right" vertical="center"/>
    </xf>
    <xf numFmtId="0" fontId="30" fillId="26" borderId="16" xfId="0" applyNumberFormat="1" applyFont="1" applyFill="1" applyBorder="1" applyAlignment="1">
      <alignment horizontal="right" vertical="center"/>
    </xf>
    <xf numFmtId="0" fontId="30" fillId="26" borderId="16" xfId="0" applyNumberFormat="1" applyFont="1" applyFill="1" applyBorder="1" applyAlignment="1">
      <alignment horizontal="right" vertical="center" wrapText="1"/>
    </xf>
    <xf numFmtId="177" fontId="30" fillId="26" borderId="16" xfId="0" applyNumberFormat="1" applyFont="1" applyFill="1" applyBorder="1" applyAlignment="1">
      <alignment horizontal="right" vertical="center"/>
    </xf>
    <xf numFmtId="0" fontId="30" fillId="26" borderId="16" xfId="0" applyFont="1" applyFill="1" applyBorder="1" applyAlignment="1">
      <alignment horizontal="right" vertical="center"/>
    </xf>
    <xf numFmtId="177" fontId="30" fillId="26" borderId="16" xfId="0" applyNumberFormat="1" applyFont="1" applyFill="1" applyBorder="1" applyAlignment="1">
      <alignment horizontal="right" vertical="center" wrapText="1"/>
    </xf>
    <xf numFmtId="0" fontId="30" fillId="0" borderId="16" xfId="0" applyNumberFormat="1" applyFont="1" applyFill="1" applyBorder="1" applyAlignment="1">
      <alignment horizontal="right" vertical="center" wrapText="1"/>
    </xf>
    <xf numFmtId="0" fontId="30" fillId="0" borderId="16" xfId="0" applyFont="1" applyFill="1" applyBorder="1" applyAlignment="1">
      <alignment horizontal="right" vertical="center" wrapText="1"/>
    </xf>
    <xf numFmtId="0" fontId="7" fillId="0" borderId="16" xfId="1" applyFont="1" applyFill="1" applyBorder="1" applyAlignment="1" applyProtection="1">
      <alignment horizontal="right" vertical="center" wrapText="1"/>
    </xf>
    <xf numFmtId="177" fontId="7" fillId="0" borderId="16" xfId="1" applyNumberFormat="1" applyFont="1" applyFill="1" applyBorder="1" applyAlignment="1" applyProtection="1">
      <alignment horizontal="right" vertical="center" wrapText="1"/>
    </xf>
    <xf numFmtId="0" fontId="30" fillId="0" borderId="16" xfId="0" applyNumberFormat="1" applyFont="1" applyFill="1" applyBorder="1" applyAlignment="1">
      <alignment horizontal="right" vertical="center"/>
    </xf>
    <xf numFmtId="177" fontId="30" fillId="0" borderId="16" xfId="0" applyNumberFormat="1" applyFont="1" applyFill="1" applyBorder="1" applyAlignment="1">
      <alignment horizontal="right" vertical="center" wrapText="1"/>
    </xf>
    <xf numFmtId="0" fontId="30" fillId="0" borderId="16" xfId="55" applyNumberFormat="1" applyFont="1" applyFill="1" applyBorder="1" applyAlignment="1" applyProtection="1">
      <alignment horizontal="right" vertical="center"/>
    </xf>
    <xf numFmtId="0" fontId="30" fillId="0" borderId="16" xfId="56" applyNumberFormat="1" applyFont="1" applyFill="1" applyBorder="1" applyAlignment="1" applyProtection="1">
      <alignment horizontal="right" vertical="center"/>
    </xf>
    <xf numFmtId="0" fontId="30" fillId="0" borderId="16" xfId="57" applyFont="1" applyFill="1" applyBorder="1" applyAlignment="1" applyProtection="1">
      <alignment horizontal="right" vertical="center" wrapText="1"/>
    </xf>
    <xf numFmtId="49" fontId="30" fillId="24" borderId="16" xfId="55" applyNumberFormat="1" applyFont="1" applyFill="1" applyBorder="1" applyAlignment="1" applyProtection="1">
      <alignment horizontal="right" vertical="center" wrapText="1"/>
    </xf>
    <xf numFmtId="0" fontId="30" fillId="24" borderId="16" xfId="0" applyNumberFormat="1" applyFont="1" applyFill="1" applyBorder="1" applyAlignment="1">
      <alignment horizontal="right" vertical="center" wrapText="1"/>
    </xf>
    <xf numFmtId="0" fontId="30" fillId="0" borderId="16" xfId="24" applyFont="1" applyFill="1" applyBorder="1" applyAlignment="1" applyProtection="1">
      <alignment horizontal="right" vertical="center" wrapText="1"/>
    </xf>
    <xf numFmtId="49" fontId="33" fillId="0" borderId="16" xfId="0" applyNumberFormat="1" applyFont="1" applyFill="1" applyBorder="1" applyAlignment="1">
      <alignment horizontal="right" vertical="center"/>
    </xf>
    <xf numFmtId="0" fontId="33" fillId="0" borderId="16" xfId="0" applyNumberFormat="1" applyFont="1" applyFill="1" applyBorder="1" applyAlignment="1">
      <alignment horizontal="right" vertical="center"/>
    </xf>
    <xf numFmtId="49" fontId="34" fillId="26" borderId="16" xfId="0" applyNumberFormat="1" applyFont="1" applyFill="1" applyBorder="1" applyAlignment="1">
      <alignment horizontal="right" vertical="center" wrapText="1"/>
    </xf>
    <xf numFmtId="0" fontId="34" fillId="26" borderId="16" xfId="0" applyNumberFormat="1" applyFont="1" applyFill="1" applyBorder="1" applyAlignment="1">
      <alignment horizontal="right" vertical="center" wrapText="1"/>
    </xf>
    <xf numFmtId="177" fontId="34" fillId="26" borderId="16" xfId="0" applyNumberFormat="1" applyFont="1" applyFill="1" applyBorder="1" applyAlignment="1">
      <alignment horizontal="right" vertical="center" wrapText="1"/>
    </xf>
    <xf numFmtId="0" fontId="29" fillId="26" borderId="16" xfId="0" applyNumberFormat="1" applyFont="1" applyFill="1" applyBorder="1" applyAlignment="1">
      <alignment horizontal="right" vertical="center"/>
    </xf>
    <xf numFmtId="177" fontId="29" fillId="26" borderId="16" xfId="0" applyNumberFormat="1" applyFont="1" applyFill="1" applyBorder="1" applyAlignment="1">
      <alignment horizontal="right" vertical="center" wrapText="1"/>
    </xf>
    <xf numFmtId="177" fontId="29" fillId="26" borderId="16" xfId="0" applyNumberFormat="1" applyFont="1" applyFill="1" applyBorder="1" applyAlignment="1">
      <alignment horizontal="right" vertical="center"/>
    </xf>
    <xf numFmtId="0" fontId="29" fillId="26" borderId="16" xfId="0" applyFont="1" applyFill="1" applyBorder="1" applyAlignment="1">
      <alignment horizontal="right" vertical="center" wrapText="1"/>
    </xf>
    <xf numFmtId="0" fontId="7" fillId="26" borderId="16" xfId="80" applyNumberFormat="1" applyFont="1" applyFill="1" applyBorder="1" applyAlignment="1">
      <alignment horizontal="right" vertical="center" wrapText="1"/>
    </xf>
    <xf numFmtId="0" fontId="7" fillId="26" borderId="16" xfId="80" applyFont="1" applyFill="1" applyBorder="1" applyAlignment="1">
      <alignment horizontal="right" vertical="center" wrapText="1"/>
    </xf>
    <xf numFmtId="0" fontId="7" fillId="26" borderId="16" xfId="71" applyFont="1" applyFill="1" applyBorder="1" applyAlignment="1">
      <alignment horizontal="right" vertical="center" wrapText="1"/>
    </xf>
    <xf numFmtId="0" fontId="29" fillId="26" borderId="16" xfId="71" applyFont="1" applyFill="1" applyBorder="1" applyAlignment="1">
      <alignment horizontal="right" vertical="center" wrapText="1"/>
    </xf>
    <xf numFmtId="0" fontId="29" fillId="26" borderId="16" xfId="71" applyNumberFormat="1" applyFont="1" applyFill="1" applyBorder="1" applyAlignment="1">
      <alignment horizontal="right" vertical="center"/>
    </xf>
    <xf numFmtId="177" fontId="29" fillId="26" borderId="16" xfId="71" applyNumberFormat="1" applyFont="1" applyFill="1" applyBorder="1" applyAlignment="1">
      <alignment horizontal="right" vertical="center" wrapText="1"/>
    </xf>
    <xf numFmtId="49" fontId="29" fillId="26" borderId="16" xfId="71" applyNumberFormat="1" applyFont="1" applyFill="1" applyBorder="1" applyAlignment="1">
      <alignment horizontal="right" vertical="center" wrapText="1"/>
    </xf>
    <xf numFmtId="0" fontId="29" fillId="26" borderId="16" xfId="71" applyNumberFormat="1" applyFont="1" applyFill="1" applyBorder="1" applyAlignment="1">
      <alignment horizontal="right" vertical="center" wrapText="1"/>
    </xf>
    <xf numFmtId="49" fontId="7" fillId="26" borderId="16" xfId="80" applyNumberFormat="1" applyFont="1" applyFill="1" applyBorder="1" applyAlignment="1">
      <alignment horizontal="right" vertical="center" wrapText="1"/>
    </xf>
    <xf numFmtId="177" fontId="7" fillId="26" borderId="16" xfId="0" applyNumberFormat="1" applyFont="1" applyFill="1" applyBorder="1" applyAlignment="1">
      <alignment horizontal="right" vertical="center" wrapText="1"/>
    </xf>
    <xf numFmtId="0" fontId="7" fillId="0" borderId="16" xfId="80" applyNumberFormat="1" applyFont="1" applyFill="1" applyBorder="1" applyAlignment="1">
      <alignment horizontal="right" vertical="center"/>
    </xf>
    <xf numFmtId="0" fontId="7" fillId="0" borderId="16" xfId="80" applyFont="1" applyFill="1" applyBorder="1" applyAlignment="1">
      <alignment horizontal="right" vertical="center" wrapText="1"/>
    </xf>
    <xf numFmtId="0" fontId="29" fillId="0" borderId="16" xfId="0" applyNumberFormat="1" applyFont="1" applyFill="1" applyBorder="1" applyAlignment="1">
      <alignment horizontal="right" vertical="center" wrapText="1"/>
    </xf>
    <xf numFmtId="0" fontId="29" fillId="0" borderId="16" xfId="0" applyNumberFormat="1" applyFont="1" applyFill="1" applyBorder="1" applyAlignment="1">
      <alignment horizontal="right" vertical="center"/>
    </xf>
    <xf numFmtId="0" fontId="29" fillId="0" borderId="16" xfId="0" applyFont="1" applyFill="1" applyBorder="1" applyAlignment="1">
      <alignment horizontal="right" vertical="center" wrapText="1"/>
    </xf>
    <xf numFmtId="0" fontId="7" fillId="0" borderId="16" xfId="77" applyNumberFormat="1" applyFont="1" applyFill="1" applyBorder="1" applyAlignment="1">
      <alignment horizontal="right" vertical="center" shrinkToFit="1"/>
    </xf>
    <xf numFmtId="0" fontId="29" fillId="0" borderId="16" xfId="71" applyNumberFormat="1" applyFont="1" applyFill="1" applyBorder="1" applyAlignment="1">
      <alignment horizontal="right" vertical="center" shrinkToFit="1"/>
    </xf>
    <xf numFmtId="0" fontId="7" fillId="0" borderId="16" xfId="77" applyFont="1" applyFill="1" applyBorder="1" applyAlignment="1">
      <alignment horizontal="right" vertical="center" shrinkToFit="1"/>
    </xf>
    <xf numFmtId="0" fontId="7" fillId="0" borderId="16" xfId="0" applyNumberFormat="1" applyFont="1" applyFill="1" applyBorder="1" applyAlignment="1">
      <alignment horizontal="right" vertical="center"/>
    </xf>
    <xf numFmtId="0" fontId="7" fillId="0" borderId="16" xfId="55" applyNumberFormat="1" applyFont="1" applyFill="1" applyBorder="1" applyAlignment="1">
      <alignment horizontal="right" vertical="center"/>
    </xf>
    <xf numFmtId="49" fontId="7" fillId="0" borderId="16" xfId="0" applyNumberFormat="1" applyFont="1" applyFill="1" applyBorder="1" applyAlignment="1">
      <alignment horizontal="right" vertical="center"/>
    </xf>
    <xf numFmtId="0" fontId="7" fillId="0" borderId="16" xfId="74" applyNumberFormat="1" applyFont="1" applyFill="1" applyBorder="1" applyAlignment="1">
      <alignment horizontal="right" vertical="center"/>
    </xf>
    <xf numFmtId="0" fontId="7" fillId="0" borderId="16" xfId="74" applyFont="1" applyFill="1" applyBorder="1" applyAlignment="1">
      <alignment horizontal="right" vertical="center" wrapText="1"/>
    </xf>
    <xf numFmtId="0" fontId="29" fillId="0" borderId="16" xfId="71" applyNumberFormat="1" applyFont="1" applyFill="1" applyBorder="1" applyAlignment="1">
      <alignment horizontal="right" vertical="center"/>
    </xf>
    <xf numFmtId="177" fontId="7" fillId="0" borderId="16" xfId="80" applyNumberFormat="1" applyFont="1" applyFill="1" applyBorder="1" applyAlignment="1">
      <alignment horizontal="right" vertical="center" wrapText="1"/>
    </xf>
    <xf numFmtId="0" fontId="29" fillId="0" borderId="16" xfId="71" applyFont="1" applyFill="1" applyBorder="1" applyAlignment="1">
      <alignment horizontal="right" vertical="center" wrapText="1"/>
    </xf>
    <xf numFmtId="0" fontId="43" fillId="26" borderId="16" xfId="0" applyFont="1" applyFill="1" applyBorder="1" applyAlignment="1">
      <alignment horizontal="right" vertical="center" wrapText="1"/>
    </xf>
    <xf numFmtId="0" fontId="32" fillId="26" borderId="16" xfId="0" applyFont="1" applyFill="1" applyBorder="1" applyAlignment="1">
      <alignment horizontal="right" vertical="center" wrapText="1"/>
    </xf>
    <xf numFmtId="0" fontId="33" fillId="26" borderId="16" xfId="89" applyNumberFormat="1" applyFont="1" applyFill="1" applyBorder="1" applyAlignment="1">
      <alignment horizontal="right" vertical="center" wrapText="1"/>
    </xf>
    <xf numFmtId="0" fontId="33" fillId="26" borderId="19" xfId="89" applyNumberFormat="1" applyFont="1" applyFill="1" applyBorder="1" applyAlignment="1">
      <alignment horizontal="right" vertical="center" wrapText="1"/>
    </xf>
    <xf numFmtId="0" fontId="29" fillId="26" borderId="16" xfId="0" applyFont="1" applyFill="1" applyBorder="1" applyAlignment="1">
      <alignment horizontal="right" vertical="center"/>
    </xf>
    <xf numFmtId="0" fontId="29" fillId="26" borderId="20" xfId="0" applyFont="1" applyFill="1" applyBorder="1" applyAlignment="1">
      <alignment horizontal="right" vertical="center"/>
    </xf>
    <xf numFmtId="0" fontId="32" fillId="0" borderId="16" xfId="0" applyFont="1" applyFill="1" applyBorder="1" applyAlignment="1">
      <alignment horizontal="right" vertical="center" wrapText="1"/>
    </xf>
    <xf numFmtId="0" fontId="32" fillId="0" borderId="16" xfId="0" applyFont="1" applyBorder="1" applyAlignment="1">
      <alignment horizontal="right" vertical="center" wrapText="1"/>
    </xf>
    <xf numFmtId="0" fontId="32" fillId="0" borderId="16" xfId="0" applyNumberFormat="1" applyFont="1" applyFill="1" applyBorder="1" applyAlignment="1">
      <alignment horizontal="right" vertical="center" wrapText="1"/>
    </xf>
    <xf numFmtId="177" fontId="32" fillId="0" borderId="16" xfId="0" applyNumberFormat="1" applyFont="1" applyFill="1" applyBorder="1" applyAlignment="1">
      <alignment horizontal="right" vertical="center" wrapText="1"/>
    </xf>
    <xf numFmtId="0" fontId="33" fillId="0" borderId="16" xfId="0" applyFont="1" applyFill="1" applyBorder="1" applyAlignment="1">
      <alignment horizontal="right" vertical="center"/>
    </xf>
    <xf numFmtId="177" fontId="34" fillId="26" borderId="16" xfId="0" applyNumberFormat="1" applyFont="1" applyFill="1" applyBorder="1" applyAlignment="1" applyProtection="1">
      <alignment horizontal="right" vertical="center" wrapText="1"/>
    </xf>
    <xf numFmtId="176" fontId="34" fillId="26" borderId="16" xfId="0" applyNumberFormat="1" applyFont="1" applyFill="1" applyBorder="1" applyAlignment="1" applyProtection="1">
      <alignment horizontal="right" vertical="center" wrapText="1"/>
    </xf>
    <xf numFmtId="177" fontId="6" fillId="26" borderId="11" xfId="1" applyNumberFormat="1" applyFont="1" applyFill="1" applyBorder="1" applyAlignment="1">
      <alignment horizontal="right" vertical="center" wrapText="1"/>
    </xf>
    <xf numFmtId="177" fontId="29" fillId="26" borderId="16" xfId="0" applyNumberFormat="1" applyFont="1" applyFill="1" applyBorder="1" applyAlignment="1" applyProtection="1">
      <alignment horizontal="right" vertical="center" wrapText="1"/>
    </xf>
    <xf numFmtId="176" fontId="29" fillId="26" borderId="16" xfId="0" applyNumberFormat="1" applyFont="1" applyFill="1" applyBorder="1" applyAlignment="1" applyProtection="1">
      <alignment horizontal="right" vertical="center" wrapText="1"/>
    </xf>
    <xf numFmtId="177" fontId="30" fillId="26" borderId="16" xfId="1" applyNumberFormat="1" applyFont="1" applyFill="1" applyBorder="1" applyAlignment="1">
      <alignment horizontal="right" vertical="center" wrapText="1"/>
    </xf>
    <xf numFmtId="177" fontId="29" fillId="26" borderId="16" xfId="0" applyNumberFormat="1" applyFont="1" applyFill="1" applyBorder="1" applyAlignment="1" applyProtection="1">
      <alignment horizontal="right" vertical="center" wrapText="1"/>
      <protection locked="0"/>
    </xf>
    <xf numFmtId="0" fontId="29" fillId="26" borderId="16" xfId="0" applyNumberFormat="1" applyFont="1" applyFill="1" applyBorder="1" applyAlignment="1" applyProtection="1">
      <alignment horizontal="right" vertical="center" wrapText="1"/>
    </xf>
    <xf numFmtId="0" fontId="29" fillId="26" borderId="16" xfId="0" applyNumberFormat="1" applyFont="1" applyFill="1" applyBorder="1" applyAlignment="1" applyProtection="1">
      <alignment horizontal="right" vertical="center" wrapText="1"/>
      <protection locked="0"/>
    </xf>
    <xf numFmtId="177" fontId="29" fillId="0" borderId="16" xfId="0" applyNumberFormat="1" applyFont="1" applyFill="1" applyBorder="1" applyAlignment="1" applyProtection="1">
      <alignment horizontal="right" vertical="center" wrapText="1"/>
    </xf>
    <xf numFmtId="176" fontId="29" fillId="0" borderId="16" xfId="0" applyNumberFormat="1" applyFont="1" applyFill="1" applyBorder="1" applyAlignment="1" applyProtection="1">
      <alignment horizontal="right" vertical="center" wrapText="1"/>
    </xf>
    <xf numFmtId="177" fontId="29" fillId="0" borderId="16" xfId="0" applyNumberFormat="1" applyFont="1" applyFill="1" applyBorder="1" applyAlignment="1" applyProtection="1">
      <alignment horizontal="right" vertical="center" wrapText="1"/>
      <protection locked="0"/>
    </xf>
    <xf numFmtId="0" fontId="7" fillId="0" borderId="16" xfId="0" applyFont="1" applyFill="1" applyBorder="1" applyAlignment="1" applyProtection="1">
      <alignment horizontal="right" vertical="center" wrapText="1"/>
    </xf>
    <xf numFmtId="177" fontId="30" fillId="0" borderId="16" xfId="1" applyNumberFormat="1" applyFont="1" applyFill="1" applyBorder="1" applyAlignment="1">
      <alignment horizontal="right" vertical="center" wrapText="1"/>
    </xf>
    <xf numFmtId="0" fontId="30" fillId="0" borderId="16" xfId="0" applyFont="1" applyFill="1" applyBorder="1" applyAlignment="1" applyProtection="1">
      <alignment horizontal="right" vertical="center" wrapText="1"/>
    </xf>
    <xf numFmtId="0" fontId="29" fillId="0" borderId="16" xfId="0" applyNumberFormat="1" applyFont="1" applyFill="1" applyBorder="1" applyAlignment="1" applyProtection="1">
      <alignment horizontal="right" vertical="center" wrapText="1"/>
      <protection locked="0"/>
    </xf>
    <xf numFmtId="0" fontId="29" fillId="0" borderId="16" xfId="0" applyNumberFormat="1" applyFont="1" applyFill="1" applyBorder="1" applyAlignment="1" applyProtection="1">
      <alignment horizontal="right" vertical="center" wrapText="1"/>
    </xf>
    <xf numFmtId="0" fontId="35" fillId="0" borderId="16" xfId="0" applyNumberFormat="1" applyFont="1" applyFill="1" applyBorder="1" applyAlignment="1" applyProtection="1">
      <alignment horizontal="right" vertical="center"/>
      <protection locked="0"/>
    </xf>
    <xf numFmtId="0" fontId="30" fillId="0" borderId="16" xfId="0" applyFont="1" applyFill="1" applyBorder="1" applyAlignment="1" applyProtection="1">
      <alignment horizontal="right" vertical="center" wrapText="1"/>
      <protection locked="0"/>
    </xf>
    <xf numFmtId="0" fontId="39" fillId="26" borderId="16" xfId="0" applyFont="1" applyFill="1" applyBorder="1" applyAlignment="1">
      <alignment horizontal="right" vertical="center" wrapText="1"/>
    </xf>
    <xf numFmtId="0" fontId="40" fillId="26" borderId="16" xfId="0" applyNumberFormat="1" applyFont="1" applyFill="1" applyBorder="1" applyAlignment="1">
      <alignment horizontal="right" vertical="center" wrapText="1"/>
    </xf>
    <xf numFmtId="0" fontId="40" fillId="26" borderId="16" xfId="0" applyFont="1" applyFill="1" applyBorder="1" applyAlignment="1">
      <alignment horizontal="right" vertical="center" wrapText="1"/>
    </xf>
    <xf numFmtId="0" fontId="40" fillId="0" borderId="16" xfId="0" applyFont="1" applyFill="1" applyBorder="1" applyAlignment="1">
      <alignment horizontal="right" vertical="center" wrapText="1"/>
    </xf>
    <xf numFmtId="0" fontId="40" fillId="0" borderId="16" xfId="0" applyNumberFormat="1" applyFont="1" applyFill="1" applyBorder="1" applyAlignment="1">
      <alignment horizontal="right" vertical="center" wrapText="1"/>
    </xf>
    <xf numFmtId="179" fontId="30" fillId="0" borderId="16" xfId="0" applyNumberFormat="1" applyFont="1" applyFill="1" applyBorder="1" applyAlignment="1">
      <alignment horizontal="right" vertical="center" wrapText="1"/>
    </xf>
    <xf numFmtId="0" fontId="41" fillId="0" borderId="16" xfId="0" applyFont="1" applyFill="1" applyBorder="1" applyAlignment="1">
      <alignment horizontal="right" vertical="center" wrapText="1"/>
    </xf>
    <xf numFmtId="0" fontId="55" fillId="26" borderId="11" xfId="0" applyFont="1" applyFill="1" applyBorder="1" applyAlignment="1">
      <alignment horizontal="right" vertical="center" wrapText="1"/>
    </xf>
    <xf numFmtId="0" fontId="56" fillId="26" borderId="11" xfId="0" applyNumberFormat="1" applyFont="1" applyFill="1" applyBorder="1" applyAlignment="1">
      <alignment horizontal="right" vertical="center"/>
    </xf>
    <xf numFmtId="0" fontId="56" fillId="26" borderId="11" xfId="0" applyFont="1" applyFill="1" applyBorder="1" applyAlignment="1">
      <alignment horizontal="right" vertical="center" wrapText="1"/>
    </xf>
    <xf numFmtId="0" fontId="56" fillId="26" borderId="11" xfId="0" applyNumberFormat="1" applyFont="1" applyFill="1" applyBorder="1" applyAlignment="1">
      <alignment horizontal="right" vertical="center" wrapText="1"/>
    </xf>
    <xf numFmtId="0" fontId="56" fillId="26" borderId="11" xfId="1" applyFont="1" applyFill="1" applyBorder="1" applyAlignment="1">
      <alignment horizontal="right" vertical="center" wrapText="1"/>
    </xf>
    <xf numFmtId="0" fontId="56" fillId="26" borderId="11" xfId="0" applyFont="1" applyFill="1" applyBorder="1" applyAlignment="1">
      <alignment horizontal="right" vertical="center"/>
    </xf>
    <xf numFmtId="0" fontId="56" fillId="26" borderId="11" xfId="1" applyNumberFormat="1" applyFont="1" applyFill="1" applyBorder="1" applyAlignment="1">
      <alignment horizontal="right" vertical="center" wrapText="1"/>
    </xf>
    <xf numFmtId="49" fontId="56" fillId="26" borderId="11" xfId="0" applyNumberFormat="1" applyFont="1" applyFill="1" applyBorder="1" applyAlignment="1">
      <alignment horizontal="right" vertical="center"/>
    </xf>
    <xf numFmtId="177" fontId="56" fillId="26" borderId="11" xfId="0" applyNumberFormat="1" applyFont="1" applyFill="1" applyBorder="1" applyAlignment="1">
      <alignment horizontal="right" vertical="center" wrapText="1"/>
    </xf>
    <xf numFmtId="0" fontId="56" fillId="0" borderId="11" xfId="153" applyNumberFormat="1" applyFont="1" applyFill="1" applyBorder="1" applyAlignment="1">
      <alignment horizontal="right" vertical="center"/>
    </xf>
    <xf numFmtId="0" fontId="56" fillId="0" borderId="11" xfId="0" applyFont="1" applyFill="1" applyBorder="1" applyAlignment="1">
      <alignment horizontal="right" vertical="center" wrapText="1"/>
    </xf>
    <xf numFmtId="0" fontId="56" fillId="0" borderId="11" xfId="1" applyFont="1" applyFill="1" applyBorder="1" applyAlignment="1">
      <alignment horizontal="right" vertical="center" wrapText="1"/>
    </xf>
    <xf numFmtId="177" fontId="56" fillId="0" borderId="11" xfId="1" applyNumberFormat="1" applyFont="1" applyFill="1" applyBorder="1" applyAlignment="1">
      <alignment horizontal="right" vertical="center" wrapText="1"/>
    </xf>
    <xf numFmtId="0" fontId="46" fillId="26" borderId="16" xfId="0" applyNumberFormat="1" applyFont="1" applyFill="1" applyBorder="1" applyAlignment="1">
      <alignment horizontal="right" vertical="center"/>
    </xf>
    <xf numFmtId="0" fontId="38" fillId="26" borderId="16" xfId="0" applyNumberFormat="1" applyFont="1" applyFill="1" applyBorder="1" applyAlignment="1">
      <alignment horizontal="right" vertical="center"/>
    </xf>
    <xf numFmtId="0" fontId="36" fillId="26" borderId="16" xfId="0" applyFont="1" applyFill="1" applyBorder="1" applyAlignment="1">
      <alignment horizontal="right" vertical="center" wrapText="1"/>
    </xf>
    <xf numFmtId="0" fontId="38" fillId="26" borderId="16" xfId="307" applyNumberFormat="1" applyFont="1" applyFill="1" applyBorder="1" applyAlignment="1">
      <alignment horizontal="right" vertical="center"/>
    </xf>
    <xf numFmtId="0" fontId="36" fillId="26" borderId="16" xfId="308" applyFont="1" applyFill="1" applyBorder="1" applyAlignment="1">
      <alignment horizontal="right" vertical="center" wrapText="1"/>
    </xf>
    <xf numFmtId="0" fontId="36" fillId="26" borderId="16" xfId="1" applyFont="1" applyFill="1" applyBorder="1" applyAlignment="1">
      <alignment horizontal="right" vertical="center" wrapText="1"/>
    </xf>
    <xf numFmtId="177" fontId="36" fillId="26" borderId="16" xfId="1" applyNumberFormat="1" applyFont="1" applyFill="1" applyBorder="1" applyAlignment="1">
      <alignment horizontal="right" vertical="center" wrapText="1"/>
    </xf>
    <xf numFmtId="49" fontId="30" fillId="26" borderId="16" xfId="0" applyNumberFormat="1" applyFont="1" applyFill="1" applyBorder="1" applyAlignment="1">
      <alignment horizontal="right" vertical="center" wrapText="1"/>
    </xf>
    <xf numFmtId="0" fontId="7" fillId="0" borderId="16" xfId="0" applyFont="1" applyFill="1" applyBorder="1" applyAlignment="1">
      <alignment horizontal="right" vertical="center" wrapText="1"/>
    </xf>
    <xf numFmtId="0" fontId="30" fillId="0" borderId="16" xfId="0" applyFont="1" applyBorder="1" applyAlignment="1">
      <alignment horizontal="right" vertical="center" wrapText="1"/>
    </xf>
    <xf numFmtId="0" fontId="7" fillId="0" borderId="16" xfId="0" applyFont="1" applyBorder="1" applyAlignment="1">
      <alignment horizontal="right" vertical="center" wrapText="1"/>
    </xf>
    <xf numFmtId="0" fontId="7" fillId="0" borderId="16" xfId="0" applyNumberFormat="1" applyFont="1" applyBorder="1" applyAlignment="1">
      <alignment horizontal="right" vertical="center" wrapText="1"/>
    </xf>
    <xf numFmtId="0" fontId="6" fillId="26" borderId="11" xfId="0" applyNumberFormat="1" applyFont="1" applyFill="1" applyBorder="1" applyAlignment="1">
      <alignment horizontal="right" vertical="center"/>
    </xf>
    <xf numFmtId="0" fontId="59" fillId="26" borderId="11" xfId="0" applyNumberFormat="1" applyFont="1" applyFill="1" applyBorder="1" applyAlignment="1">
      <alignment horizontal="right" vertical="center"/>
    </xf>
    <xf numFmtId="0" fontId="60" fillId="26" borderId="11" xfId="0" applyFont="1" applyFill="1" applyBorder="1" applyAlignment="1">
      <alignment horizontal="right" vertical="center"/>
    </xf>
    <xf numFmtId="0" fontId="37" fillId="26" borderId="11" xfId="0" applyFont="1" applyFill="1" applyBorder="1" applyAlignment="1">
      <alignment horizontal="right" vertical="center" wrapText="1"/>
    </xf>
    <xf numFmtId="0" fontId="7" fillId="0" borderId="11" xfId="0" applyFont="1" applyFill="1" applyBorder="1" applyAlignment="1">
      <alignment horizontal="right" vertical="center"/>
    </xf>
    <xf numFmtId="0" fontId="58" fillId="0" borderId="11" xfId="0" applyNumberFormat="1" applyFont="1" applyFill="1" applyBorder="1" applyAlignment="1">
      <alignment horizontal="right" vertical="center"/>
    </xf>
    <xf numFmtId="0" fontId="7" fillId="0" borderId="11" xfId="0" applyNumberFormat="1" applyFont="1" applyFill="1" applyBorder="1" applyAlignment="1">
      <alignment horizontal="right" vertical="center"/>
    </xf>
    <xf numFmtId="0" fontId="36" fillId="0" borderId="11" xfId="0" applyFont="1" applyFill="1" applyBorder="1" applyAlignment="1">
      <alignment horizontal="right" vertical="center"/>
    </xf>
    <xf numFmtId="0" fontId="30" fillId="0" borderId="11" xfId="0" applyFont="1" applyFill="1" applyBorder="1" applyAlignment="1">
      <alignment horizontal="right" vertical="center" wrapText="1"/>
    </xf>
    <xf numFmtId="0" fontId="30" fillId="0" borderId="11" xfId="0" applyFont="1" applyBorder="1" applyAlignment="1">
      <alignment horizontal="right" vertical="center" wrapText="1"/>
    </xf>
    <xf numFmtId="0" fontId="37" fillId="26" borderId="16" xfId="1" applyFont="1" applyFill="1" applyBorder="1" applyAlignment="1">
      <alignment horizontal="right" vertical="center" wrapText="1"/>
    </xf>
    <xf numFmtId="0" fontId="30" fillId="0" borderId="16" xfId="1" applyFont="1" applyBorder="1" applyAlignment="1">
      <alignment horizontal="right" vertical="center" wrapText="1"/>
    </xf>
    <xf numFmtId="177" fontId="30" fillId="0" borderId="16" xfId="0" applyNumberFormat="1" applyFont="1" applyBorder="1" applyAlignment="1">
      <alignment horizontal="right" vertical="center" wrapText="1"/>
    </xf>
    <xf numFmtId="0" fontId="7" fillId="0" borderId="16" xfId="1" applyFont="1" applyBorder="1" applyAlignment="1">
      <alignment horizontal="right" vertical="center" wrapText="1"/>
    </xf>
    <xf numFmtId="0" fontId="65" fillId="0" borderId="11" xfId="0" applyFont="1" applyBorder="1" applyAlignment="1">
      <alignment horizontal="center" vertical="center" wrapText="1"/>
    </xf>
    <xf numFmtId="176" fontId="5" fillId="27" borderId="11" xfId="1" applyNumberFormat="1" applyFont="1" applyFill="1" applyBorder="1" applyAlignment="1">
      <alignment horizontal="center" vertical="center" wrapText="1"/>
    </xf>
    <xf numFmtId="0" fontId="65" fillId="27" borderId="17" xfId="0" applyFont="1" applyFill="1" applyBorder="1" applyAlignment="1">
      <alignment horizontal="center" wrapText="1"/>
    </xf>
    <xf numFmtId="0" fontId="65" fillId="27" borderId="13" xfId="0" applyFont="1" applyFill="1" applyBorder="1" applyAlignment="1">
      <alignment horizontal="center" wrapText="1"/>
    </xf>
    <xf numFmtId="0" fontId="65" fillId="27" borderId="17"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13" xfId="0" applyFont="1" applyFill="1" applyBorder="1" applyAlignment="1">
      <alignment horizontal="center" vertical="center" wrapText="1"/>
    </xf>
    <xf numFmtId="0" fontId="5" fillId="0" borderId="17"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64" fillId="0" borderId="0" xfId="1" applyFont="1" applyAlignment="1">
      <alignment horizontal="center" vertical="center" wrapText="1"/>
    </xf>
    <xf numFmtId="0" fontId="5" fillId="0" borderId="17"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65" fillId="0" borderId="19" xfId="0" applyFont="1" applyBorder="1" applyAlignment="1">
      <alignment horizontal="center" vertical="center" wrapText="1"/>
    </xf>
    <xf numFmtId="0" fontId="65" fillId="0" borderId="20" xfId="0" applyFont="1" applyBorder="1" applyAlignment="1">
      <alignment horizontal="center" vertical="center" wrapText="1"/>
    </xf>
    <xf numFmtId="0" fontId="65" fillId="0" borderId="27" xfId="0" applyFont="1" applyBorder="1" applyAlignment="1">
      <alignment horizontal="center" vertical="center" wrapText="1"/>
    </xf>
    <xf numFmtId="180" fontId="5" fillId="27" borderId="17" xfId="1" applyNumberFormat="1" applyFont="1" applyFill="1" applyBorder="1" applyAlignment="1">
      <alignment horizontal="center" vertical="center" wrapText="1"/>
    </xf>
    <xf numFmtId="180" fontId="5" fillId="27" borderId="13" xfId="1" applyNumberFormat="1" applyFont="1" applyFill="1" applyBorder="1" applyAlignment="1">
      <alignment horizontal="center" vertical="center" wrapText="1"/>
    </xf>
    <xf numFmtId="0" fontId="5" fillId="0" borderId="18" xfId="1" applyNumberFormat="1" applyFont="1" applyFill="1" applyBorder="1" applyAlignment="1">
      <alignment horizontal="center" vertical="center" wrapText="1"/>
    </xf>
    <xf numFmtId="0" fontId="5" fillId="0" borderId="25" xfId="1" applyNumberFormat="1" applyFont="1" applyFill="1" applyBorder="1" applyAlignment="1">
      <alignment horizontal="center" vertical="center" wrapText="1"/>
    </xf>
    <xf numFmtId="0" fontId="5" fillId="0" borderId="26" xfId="1" applyNumberFormat="1" applyFont="1" applyFill="1" applyBorder="1" applyAlignment="1">
      <alignment horizontal="center" vertical="center" wrapText="1"/>
    </xf>
    <xf numFmtId="0" fontId="5" fillId="0" borderId="14" xfId="1" applyNumberFormat="1" applyFont="1" applyFill="1" applyBorder="1" applyAlignment="1">
      <alignment horizontal="center" vertical="center" wrapText="1"/>
    </xf>
    <xf numFmtId="0" fontId="5" fillId="0" borderId="10" xfId="1" applyNumberFormat="1" applyFont="1" applyFill="1" applyBorder="1" applyAlignment="1">
      <alignment horizontal="center" vertical="center" wrapText="1"/>
    </xf>
    <xf numFmtId="0" fontId="5" fillId="0" borderId="15" xfId="1" applyNumberFormat="1" applyFont="1" applyFill="1" applyBorder="1" applyAlignment="1">
      <alignment horizontal="center" vertical="center" wrapText="1"/>
    </xf>
    <xf numFmtId="0" fontId="5" fillId="0" borderId="2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7" xfId="1" applyNumberFormat="1" applyFont="1" applyFill="1" applyBorder="1" applyAlignment="1">
      <alignment horizontal="center" vertical="center" wrapText="1"/>
    </xf>
    <xf numFmtId="0" fontId="5" fillId="0" borderId="12" xfId="1" applyNumberFormat="1" applyFont="1" applyFill="1" applyBorder="1" applyAlignment="1">
      <alignment horizontal="center" vertical="center" wrapText="1"/>
    </xf>
    <xf numFmtId="0" fontId="5" fillId="0" borderId="13" xfId="1" applyNumberFormat="1" applyFont="1" applyFill="1" applyBorder="1" applyAlignment="1">
      <alignment horizontal="center" vertical="center" wrapText="1"/>
    </xf>
  </cellXfs>
  <cellStyles count="317">
    <cellStyle name="20% - 强调文字颜色 1 2" xfId="7"/>
    <cellStyle name="20% - 强调文字颜色 2 2" xfId="4"/>
    <cellStyle name="20% - 强调文字颜色 3 2" xfId="8"/>
    <cellStyle name="20% - 强调文字颜色 4 2" xfId="10"/>
    <cellStyle name="20% - 强调文字颜色 5 2" xfId="11"/>
    <cellStyle name="20% - 强调文字颜色 6 2" xfId="13"/>
    <cellStyle name="40% - 强调文字颜色 1 2" xfId="16"/>
    <cellStyle name="40% - 强调文字颜色 2 2" xfId="17"/>
    <cellStyle name="40% - 强调文字颜色 3 2" xfId="18"/>
    <cellStyle name="40% - 强调文字颜色 4 2" xfId="20"/>
    <cellStyle name="40% - 强调文字颜色 5 2" xfId="22"/>
    <cellStyle name="40% - 强调文字颜色 6 2" xfId="23"/>
    <cellStyle name="60% - 强调文字颜色 1 2" xfId="25"/>
    <cellStyle name="60% - 强调文字颜色 2 2" xfId="27"/>
    <cellStyle name="60% - 强调文字颜色 3 2" xfId="30"/>
    <cellStyle name="60% - 强调文字颜色 4 2" xfId="32"/>
    <cellStyle name="60% - 强调文字颜色 5 2" xfId="34"/>
    <cellStyle name="60% - 强调文字颜色 6 2" xfId="35"/>
    <cellStyle name="标题 1 2" xfId="37"/>
    <cellStyle name="标题 2 2" xfId="39"/>
    <cellStyle name="标题 3 2" xfId="26"/>
    <cellStyle name="标题 4 2" xfId="28"/>
    <cellStyle name="标题 5" xfId="5"/>
    <cellStyle name="差 2" xfId="19"/>
    <cellStyle name="常规" xfId="0" builtinId="0"/>
    <cellStyle name="常规 10" xfId="24"/>
    <cellStyle name="常规 10 2" xfId="68"/>
    <cellStyle name="常规 10 2 2" xfId="69"/>
    <cellStyle name="常规 10 2 3" xfId="70"/>
    <cellStyle name="常规 10 2 4" xfId="203"/>
    <cellStyle name="常规 10 3" xfId="71"/>
    <cellStyle name="常规 10 3 2" xfId="72"/>
    <cellStyle name="常规 10 3 3" xfId="73"/>
    <cellStyle name="常规 10 3 4" xfId="204"/>
    <cellStyle name="常规 10 4" xfId="74"/>
    <cellStyle name="常规 10 4 2" xfId="75"/>
    <cellStyle name="常规 10 4 3" xfId="76"/>
    <cellStyle name="常规 10 5" xfId="77"/>
    <cellStyle name="常规 10 5 2" xfId="78"/>
    <cellStyle name="常规 10 5 3" xfId="79"/>
    <cellStyle name="常规 10 5 6" xfId="309"/>
    <cellStyle name="常规 10 6" xfId="80"/>
    <cellStyle name="常规 10 6 2" xfId="81"/>
    <cellStyle name="常规 10 7" xfId="82"/>
    <cellStyle name="常规 10 8" xfId="83"/>
    <cellStyle name="常规 11" xfId="58"/>
    <cellStyle name="常规 11 2" xfId="85"/>
    <cellStyle name="常规 11 2 2" xfId="205"/>
    <cellStyle name="常规 11 3" xfId="84"/>
    <cellStyle name="常规 11 3 2" xfId="206"/>
    <cellStyle name="常规 12" xfId="63"/>
    <cellStyle name="常规 12 2" xfId="86"/>
    <cellStyle name="常规 12 2 2" xfId="207"/>
    <cellStyle name="常规 12 3" xfId="208"/>
    <cellStyle name="常规 13" xfId="1"/>
    <cellStyle name="常规 13 2" xfId="209"/>
    <cellStyle name="常规 13 3" xfId="62"/>
    <cellStyle name="常规 13 3 2" xfId="210"/>
    <cellStyle name="常规 13 4" xfId="211"/>
    <cellStyle name="常规 13 5" xfId="47"/>
    <cellStyle name="常规 13 5 2" xfId="212"/>
    <cellStyle name="常规 14" xfId="61"/>
    <cellStyle name="常规 14 2" xfId="214"/>
    <cellStyle name="常规 14 3" xfId="215"/>
    <cellStyle name="常规 14 4" xfId="216"/>
    <cellStyle name="常规 14 5" xfId="67"/>
    <cellStyle name="常规 14 5 2" xfId="217"/>
    <cellStyle name="常规 14 6" xfId="213"/>
    <cellStyle name="常规 15" xfId="60"/>
    <cellStyle name="常规 15 2" xfId="219"/>
    <cellStyle name="常规 15 3" xfId="31"/>
    <cellStyle name="常规 15 3 2" xfId="220"/>
    <cellStyle name="常规 15 4" xfId="218"/>
    <cellStyle name="常规 15 5" xfId="66"/>
    <cellStyle name="常规 16" xfId="221"/>
    <cellStyle name="常规 16 2" xfId="222"/>
    <cellStyle name="常规 16 3" xfId="59"/>
    <cellStyle name="常规 16 3 2" xfId="223"/>
    <cellStyle name="常规 17" xfId="224"/>
    <cellStyle name="常规 17 2" xfId="225"/>
    <cellStyle name="常规 17 3" xfId="226"/>
    <cellStyle name="常规 18" xfId="227"/>
    <cellStyle name="常规 18 2" xfId="228"/>
    <cellStyle name="常规 18 3" xfId="229"/>
    <cellStyle name="常规 19" xfId="230"/>
    <cellStyle name="常规 19 2" xfId="231"/>
    <cellStyle name="常规 19 3" xfId="232"/>
    <cellStyle name="常规 2" xfId="54"/>
    <cellStyle name="常规 2 10" xfId="233"/>
    <cellStyle name="常规 2 11" xfId="234"/>
    <cellStyle name="常规 2 2" xfId="21"/>
    <cellStyle name="常规 2 2 2" xfId="89"/>
    <cellStyle name="常规 2 2 2 2" xfId="236"/>
    <cellStyle name="常规 2 2 3" xfId="90"/>
    <cellStyle name="常规 2 2 3 2" xfId="237"/>
    <cellStyle name="常规 2 2 4" xfId="88"/>
    <cellStyle name="常规 2 2 5" xfId="235"/>
    <cellStyle name="常规 2 3" xfId="91"/>
    <cellStyle name="常规 2 3 2" xfId="92"/>
    <cellStyle name="常规 2 3 3" xfId="93"/>
    <cellStyle name="常规 2 3 4" xfId="238"/>
    <cellStyle name="常规 2 4" xfId="94"/>
    <cellStyle name="常规 2 4 2" xfId="95"/>
    <cellStyle name="常规 2 4 3" xfId="239"/>
    <cellStyle name="常规 2 5" xfId="96"/>
    <cellStyle name="常规 2 5 2" xfId="240"/>
    <cellStyle name="常规 2 6" xfId="97"/>
    <cellStyle name="常规 2 6 2" xfId="241"/>
    <cellStyle name="常规 2 7" xfId="87"/>
    <cellStyle name="常规 2 7 2" xfId="242"/>
    <cellStyle name="常规 2 8" xfId="243"/>
    <cellStyle name="常规 2 9" xfId="244"/>
    <cellStyle name="常规 20" xfId="245"/>
    <cellStyle name="常规 20 2" xfId="246"/>
    <cellStyle name="常规 20 3" xfId="247"/>
    <cellStyle name="常规 21" xfId="248"/>
    <cellStyle name="常规 21 2" xfId="249"/>
    <cellStyle name="常规 21 3" xfId="250"/>
    <cellStyle name="常规 22" xfId="251"/>
    <cellStyle name="常规 22 2" xfId="252"/>
    <cellStyle name="常规 22 3" xfId="253"/>
    <cellStyle name="常规 23" xfId="254"/>
    <cellStyle name="常规 23 2" xfId="255"/>
    <cellStyle name="常规 23 3" xfId="256"/>
    <cellStyle name="常规 23 4" xfId="257"/>
    <cellStyle name="常规 23 5" xfId="258"/>
    <cellStyle name="常规 24" xfId="259"/>
    <cellStyle name="常规 24 2" xfId="260"/>
    <cellStyle name="常规 24 3" xfId="261"/>
    <cellStyle name="常规 25" xfId="262"/>
    <cellStyle name="常规 25 2" xfId="263"/>
    <cellStyle name="常规 25 3" xfId="264"/>
    <cellStyle name="常规 26" xfId="265"/>
    <cellStyle name="常规 26 2" xfId="266"/>
    <cellStyle name="常规 26 3" xfId="267"/>
    <cellStyle name="常规 27" xfId="40"/>
    <cellStyle name="常规 27 2" xfId="98"/>
    <cellStyle name="常规 27 2 2" xfId="99"/>
    <cellStyle name="常规 27 2 3" xfId="100"/>
    <cellStyle name="常规 27 2 4" xfId="268"/>
    <cellStyle name="常规 27 3" xfId="101"/>
    <cellStyle name="常规 27 3 2" xfId="102"/>
    <cellStyle name="常规 27 3 3" xfId="103"/>
    <cellStyle name="常规 27 3 4" xfId="269"/>
    <cellStyle name="常规 27 4" xfId="104"/>
    <cellStyle name="常规 27 4 2" xfId="105"/>
    <cellStyle name="常规 27 4 3" xfId="106"/>
    <cellStyle name="常规 27 5" xfId="107"/>
    <cellStyle name="常规 27 5 2" xfId="108"/>
    <cellStyle name="常规 27 5 3" xfId="109"/>
    <cellStyle name="常规 27 6" xfId="110"/>
    <cellStyle name="常规 27 6 2" xfId="111"/>
    <cellStyle name="常规 27 7" xfId="112"/>
    <cellStyle name="常规 27 8" xfId="113"/>
    <cellStyle name="常规 28" xfId="270"/>
    <cellStyle name="常规 28 2" xfId="271"/>
    <cellStyle name="常规 28 3" xfId="272"/>
    <cellStyle name="常规 29" xfId="273"/>
    <cellStyle name="常规 3" xfId="42"/>
    <cellStyle name="常规 3 2" xfId="3"/>
    <cellStyle name="常规 3 2 10" xfId="114"/>
    <cellStyle name="常规 3 2 11" xfId="274"/>
    <cellStyle name="常规 3 2 2" xfId="115"/>
    <cellStyle name="常规 3 2 2 2" xfId="116"/>
    <cellStyle name="常规 3 2 2 3" xfId="117"/>
    <cellStyle name="常规 3 2 2 4" xfId="118"/>
    <cellStyle name="常规 3 2 3" xfId="119"/>
    <cellStyle name="常规 3 2 3 2" xfId="120"/>
    <cellStyle name="常规 3 2 3 3" xfId="121"/>
    <cellStyle name="常规 3 2 3 4" xfId="122"/>
    <cellStyle name="常规 3 2 4" xfId="123"/>
    <cellStyle name="常规 3 2 4 2" xfId="124"/>
    <cellStyle name="常规 3 2 4 3" xfId="125"/>
    <cellStyle name="常规 3 2 5" xfId="126"/>
    <cellStyle name="常规 3 2 5 2" xfId="127"/>
    <cellStyle name="常规 3 2 5 3" xfId="128"/>
    <cellStyle name="常规 3 2 5 4" xfId="129"/>
    <cellStyle name="常规 3 2 6" xfId="130"/>
    <cellStyle name="常规 3 2 6 2" xfId="131"/>
    <cellStyle name="常规 3 2 7" xfId="132"/>
    <cellStyle name="常规 3 2 7 2" xfId="133"/>
    <cellStyle name="常规 3 2 8" xfId="134"/>
    <cellStyle name="常规 3 2 9" xfId="135"/>
    <cellStyle name="常规 3 3" xfId="136"/>
    <cellStyle name="常规 3 3 2" xfId="137"/>
    <cellStyle name="常规 3 3 3" xfId="138"/>
    <cellStyle name="常规 3 3 4" xfId="275"/>
    <cellStyle name="常规 3 4" xfId="139"/>
    <cellStyle name="常规 3 4 2" xfId="140"/>
    <cellStyle name="常规 3 4 3" xfId="141"/>
    <cellStyle name="常规 3 4 4" xfId="276"/>
    <cellStyle name="常规 3 5" xfId="142"/>
    <cellStyle name="常规 3 5 2" xfId="143"/>
    <cellStyle name="常规 3 5 3" xfId="144"/>
    <cellStyle name="常规 3 5 4" xfId="277"/>
    <cellStyle name="常规 3 6" xfId="145"/>
    <cellStyle name="常规 3 6 2" xfId="146"/>
    <cellStyle name="常规 3 6 3" xfId="147"/>
    <cellStyle name="常规 3 6 4" xfId="278"/>
    <cellStyle name="常规 3 7" xfId="148"/>
    <cellStyle name="常规 3 7 2" xfId="149"/>
    <cellStyle name="常规 3 7 3" xfId="279"/>
    <cellStyle name="常规 3 8" xfId="150"/>
    <cellStyle name="常规 3 9" xfId="151"/>
    <cellStyle name="常规 30" xfId="280"/>
    <cellStyle name="常规 31" xfId="281"/>
    <cellStyle name="常规 32" xfId="282"/>
    <cellStyle name="常规 33" xfId="283"/>
    <cellStyle name="常规 34" xfId="284"/>
    <cellStyle name="常规 35" xfId="285"/>
    <cellStyle name="常规 36" xfId="178"/>
    <cellStyle name="常规 37" xfId="307"/>
    <cellStyle name="常规 38" xfId="308"/>
    <cellStyle name="常规 4" xfId="55"/>
    <cellStyle name="常规 4 2" xfId="153"/>
    <cellStyle name="常规 4 2 2" xfId="154"/>
    <cellStyle name="常规 4 2 3" xfId="155"/>
    <cellStyle name="常规 4 3" xfId="156"/>
    <cellStyle name="常规 4 3 2" xfId="157"/>
    <cellStyle name="常规 4 3 3" xfId="158"/>
    <cellStyle name="常规 4 4" xfId="159"/>
    <cellStyle name="常规 4 4 2" xfId="160"/>
    <cellStyle name="常规 4 5" xfId="161"/>
    <cellStyle name="常规 4 6" xfId="162"/>
    <cellStyle name="常规 4 7" xfId="152"/>
    <cellStyle name="常规 5" xfId="56"/>
    <cellStyle name="常规 5 2" xfId="6"/>
    <cellStyle name="常规 5 2 2" xfId="165"/>
    <cellStyle name="常规 5 2 3" xfId="166"/>
    <cellStyle name="常规 5 2 4" xfId="164"/>
    <cellStyle name="常规 5 2 5" xfId="286"/>
    <cellStyle name="常规 5 3" xfId="167"/>
    <cellStyle name="常规 5 3 2" xfId="168"/>
    <cellStyle name="常规 5 3 3" xfId="169"/>
    <cellStyle name="常规 5 3 4" xfId="170"/>
    <cellStyle name="常规 5 3 5" xfId="287"/>
    <cellStyle name="常规 5 4" xfId="171"/>
    <cellStyle name="常规 5 4 2" xfId="172"/>
    <cellStyle name="常规 5 4 3" xfId="288"/>
    <cellStyle name="常规 5 5" xfId="65"/>
    <cellStyle name="常规 5 5 2" xfId="174"/>
    <cellStyle name="常规 5 5 3" xfId="173"/>
    <cellStyle name="常规 5 5 4" xfId="289"/>
    <cellStyle name="常规 5 6" xfId="175"/>
    <cellStyle name="常规 5 7" xfId="176"/>
    <cellStyle name="常规 5 8" xfId="177"/>
    <cellStyle name="常规 5 9" xfId="163"/>
    <cellStyle name="常规 51" xfId="290"/>
    <cellStyle name="常规 6" xfId="44"/>
    <cellStyle name="常规 6 2" xfId="179"/>
    <cellStyle name="常规 6 2 2" xfId="180"/>
    <cellStyle name="常规 6 2 3" xfId="181"/>
    <cellStyle name="常规 6 2 4" xfId="291"/>
    <cellStyle name="常规 6 3" xfId="182"/>
    <cellStyle name="常规 6 3 2" xfId="183"/>
    <cellStyle name="常规 6 3 3" xfId="184"/>
    <cellStyle name="常规 6 3 4" xfId="292"/>
    <cellStyle name="常规 6 4" xfId="185"/>
    <cellStyle name="常规 6 4 2" xfId="186"/>
    <cellStyle name="常规 6 4 3" xfId="187"/>
    <cellStyle name="常规 6 4 4" xfId="293"/>
    <cellStyle name="常规 6 5" xfId="188"/>
    <cellStyle name="常规 6 5 2" xfId="189"/>
    <cellStyle name="常规 6 5 3" xfId="190"/>
    <cellStyle name="常规 6 5 4" xfId="294"/>
    <cellStyle name="常规 6 6" xfId="191"/>
    <cellStyle name="常规 6 6 2" xfId="192"/>
    <cellStyle name="常规 6 7" xfId="193"/>
    <cellStyle name="常规 6 8" xfId="194"/>
    <cellStyle name="常规 7" xfId="57"/>
    <cellStyle name="常规 7 2" xfId="196"/>
    <cellStyle name="常规 7 2 2" xfId="295"/>
    <cellStyle name="常规 7 3" xfId="197"/>
    <cellStyle name="常规 7 3 2" xfId="296"/>
    <cellStyle name="常规 7 4" xfId="195"/>
    <cellStyle name="常规 7 4 2" xfId="297"/>
    <cellStyle name="常规 7 5" xfId="298"/>
    <cellStyle name="常规 8" xfId="36"/>
    <cellStyle name="常规 8 2" xfId="199"/>
    <cellStyle name="常规 8 2 2" xfId="299"/>
    <cellStyle name="常规 8 3" xfId="200"/>
    <cellStyle name="常规 8 3 2" xfId="300"/>
    <cellStyle name="常规 8 4" xfId="198"/>
    <cellStyle name="常规 9" xfId="38"/>
    <cellStyle name="常规 9 2" xfId="202"/>
    <cellStyle name="常规 9 2 2" xfId="301"/>
    <cellStyle name="常规 9 3" xfId="64"/>
    <cellStyle name="常规 9 3 2" xfId="302"/>
    <cellStyle name="常规 9 4" xfId="201"/>
    <cellStyle name="常规 9 4 2" xfId="303"/>
    <cellStyle name="常规 9 5" xfId="304"/>
    <cellStyle name="常规_省级资金结算申报表" xfId="310"/>
    <cellStyle name="好 2" xfId="41"/>
    <cellStyle name="汇总 2" xfId="45"/>
    <cellStyle name="汇总 2 2" xfId="314"/>
    <cellStyle name="计算 2" xfId="46"/>
    <cellStyle name="计算 2 2" xfId="315"/>
    <cellStyle name="检查单元格 2" xfId="48"/>
    <cellStyle name="解释性文本 2" xfId="49"/>
    <cellStyle name="警告文本 2" xfId="29"/>
    <cellStyle name="链接单元格 2" xfId="14"/>
    <cellStyle name="千位分隔 3" xfId="305"/>
    <cellStyle name="强调文字颜色 1 2" xfId="12"/>
    <cellStyle name="强调文字颜色 2 2" xfId="15"/>
    <cellStyle name="强调文字颜色 3 2" xfId="50"/>
    <cellStyle name="强调文字颜色 4 2" xfId="2"/>
    <cellStyle name="强调文字颜色 5 2" xfId="51"/>
    <cellStyle name="强调文字颜色 6 2" xfId="52"/>
    <cellStyle name="适中 2" xfId="53"/>
    <cellStyle name="输出 2" xfId="33"/>
    <cellStyle name="输出 2 2" xfId="312"/>
    <cellStyle name="输入 2" xfId="9"/>
    <cellStyle name="输入 2 2" xfId="311"/>
    <cellStyle name="注释 2" xfId="43"/>
    <cellStyle name="注释 2 2" xfId="313"/>
    <cellStyle name="注释 3" xfId="306"/>
    <cellStyle name="注释 3 2" xfId="31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R216"/>
  <sheetViews>
    <sheetView topLeftCell="A178" workbookViewId="0">
      <selection activeCell="A180" sqref="A180:XFD180"/>
    </sheetView>
  </sheetViews>
  <sheetFormatPr defaultRowHeight="28.5" customHeight="1"/>
  <cols>
    <col min="2" max="2" width="7.5" bestFit="1" customWidth="1"/>
    <col min="3" max="8" width="9.375" customWidth="1"/>
    <col min="9" max="9" width="7.75" customWidth="1"/>
    <col min="10" max="10" width="10.375" customWidth="1"/>
    <col min="11" max="13" width="7.75" customWidth="1"/>
    <col min="14" max="14" width="9.625" customWidth="1"/>
    <col min="15" max="22" width="8.75" customWidth="1"/>
    <col min="23" max="24" width="10" customWidth="1"/>
    <col min="25" max="25" width="9" style="5" customWidth="1"/>
    <col min="26" max="26" width="10.75" customWidth="1"/>
    <col min="27" max="27" width="8.75" customWidth="1"/>
    <col min="28" max="28" width="10" customWidth="1"/>
    <col min="29" max="29" width="8.25" customWidth="1"/>
    <col min="30" max="30" width="10" customWidth="1"/>
    <col min="31" max="31" width="10.75" style="125" customWidth="1"/>
    <col min="32" max="32" width="12.625" customWidth="1"/>
    <col min="34" max="34" width="15.75" customWidth="1"/>
    <col min="35" max="36" width="12.5" customWidth="1"/>
    <col min="37" max="37" width="14.875" style="5" customWidth="1"/>
  </cols>
  <sheetData>
    <row r="1" spans="1:37" ht="20.45" customHeight="1">
      <c r="A1" t="s">
        <v>447</v>
      </c>
    </row>
    <row r="2" spans="1:37" ht="43.5" customHeight="1">
      <c r="A2" s="385" t="s">
        <v>446</v>
      </c>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1:37" ht="28.5" customHeight="1">
      <c r="A3" s="382" t="s">
        <v>0</v>
      </c>
      <c r="B3" s="382" t="s">
        <v>435</v>
      </c>
      <c r="C3" s="389" t="s">
        <v>1</v>
      </c>
      <c r="D3" s="402"/>
      <c r="E3" s="402"/>
      <c r="F3" s="402"/>
      <c r="G3" s="402"/>
      <c r="H3" s="390"/>
      <c r="I3" s="403" t="s">
        <v>2</v>
      </c>
      <c r="J3" s="404"/>
      <c r="K3" s="404"/>
      <c r="L3" s="404"/>
      <c r="M3" s="404"/>
      <c r="N3" s="405"/>
      <c r="O3" s="396" t="s">
        <v>3</v>
      </c>
      <c r="P3" s="397"/>
      <c r="Q3" s="397"/>
      <c r="R3" s="397"/>
      <c r="S3" s="397"/>
      <c r="T3" s="397"/>
      <c r="U3" s="397"/>
      <c r="V3" s="398"/>
      <c r="W3" s="409" t="s">
        <v>440</v>
      </c>
      <c r="X3" s="409" t="s">
        <v>4</v>
      </c>
      <c r="Y3" s="396" t="s">
        <v>5</v>
      </c>
      <c r="Z3" s="397"/>
      <c r="AA3" s="397"/>
      <c r="AB3" s="397"/>
      <c r="AC3" s="397"/>
      <c r="AD3" s="398"/>
      <c r="AE3" s="391" t="s">
        <v>433</v>
      </c>
      <c r="AF3" s="393"/>
      <c r="AG3" s="393"/>
      <c r="AH3" s="392"/>
      <c r="AI3" s="377" t="s">
        <v>430</v>
      </c>
      <c r="AJ3" s="379" t="s">
        <v>434</v>
      </c>
      <c r="AK3" s="386" t="s">
        <v>442</v>
      </c>
    </row>
    <row r="4" spans="1:37" ht="28.5" customHeight="1">
      <c r="A4" s="383"/>
      <c r="B4" s="383"/>
      <c r="C4" s="389" t="s">
        <v>6</v>
      </c>
      <c r="D4" s="390"/>
      <c r="E4" s="389" t="s">
        <v>7</v>
      </c>
      <c r="F4" s="390"/>
      <c r="G4" s="389" t="s">
        <v>8</v>
      </c>
      <c r="H4" s="390"/>
      <c r="I4" s="406"/>
      <c r="J4" s="407"/>
      <c r="K4" s="407"/>
      <c r="L4" s="407"/>
      <c r="M4" s="407"/>
      <c r="N4" s="408"/>
      <c r="O4" s="399"/>
      <c r="P4" s="400"/>
      <c r="Q4" s="400"/>
      <c r="R4" s="400"/>
      <c r="S4" s="400"/>
      <c r="T4" s="400"/>
      <c r="U4" s="400"/>
      <c r="V4" s="401"/>
      <c r="W4" s="410"/>
      <c r="X4" s="410"/>
      <c r="Y4" s="399"/>
      <c r="Z4" s="400"/>
      <c r="AA4" s="400"/>
      <c r="AB4" s="400"/>
      <c r="AC4" s="400"/>
      <c r="AD4" s="401"/>
      <c r="AE4" s="394" t="s">
        <v>432</v>
      </c>
      <c r="AF4" s="391" t="s">
        <v>428</v>
      </c>
      <c r="AG4" s="392"/>
      <c r="AH4" s="375" t="s">
        <v>431</v>
      </c>
      <c r="AI4" s="378"/>
      <c r="AJ4" s="380"/>
      <c r="AK4" s="387"/>
    </row>
    <row r="5" spans="1:37" ht="49.5" customHeight="1">
      <c r="A5" s="384"/>
      <c r="B5" s="384"/>
      <c r="C5" s="2" t="s">
        <v>9</v>
      </c>
      <c r="D5" s="2" t="s">
        <v>10</v>
      </c>
      <c r="E5" s="2" t="s">
        <v>9</v>
      </c>
      <c r="F5" s="2" t="s">
        <v>10</v>
      </c>
      <c r="G5" s="2" t="s">
        <v>9</v>
      </c>
      <c r="H5" s="2" t="s">
        <v>10</v>
      </c>
      <c r="I5" s="2" t="s">
        <v>11</v>
      </c>
      <c r="J5" s="2" t="s">
        <v>12</v>
      </c>
      <c r="K5" s="2" t="s">
        <v>11</v>
      </c>
      <c r="L5" s="2" t="s">
        <v>12</v>
      </c>
      <c r="M5" s="2" t="s">
        <v>11</v>
      </c>
      <c r="N5" s="2" t="s">
        <v>12</v>
      </c>
      <c r="O5" s="2" t="s">
        <v>13</v>
      </c>
      <c r="P5" s="2" t="s">
        <v>441</v>
      </c>
      <c r="Q5" s="2" t="s">
        <v>14</v>
      </c>
      <c r="R5" s="2" t="s">
        <v>15</v>
      </c>
      <c r="S5" s="2" t="s">
        <v>16</v>
      </c>
      <c r="T5" s="2" t="s">
        <v>17</v>
      </c>
      <c r="U5" s="2" t="s">
        <v>18</v>
      </c>
      <c r="V5" s="2" t="s">
        <v>19</v>
      </c>
      <c r="W5" s="411"/>
      <c r="X5" s="411"/>
      <c r="Y5" s="129" t="s">
        <v>224</v>
      </c>
      <c r="Z5" s="129" t="s">
        <v>12</v>
      </c>
      <c r="AA5" s="129" t="s">
        <v>20</v>
      </c>
      <c r="AB5" s="129" t="s">
        <v>12</v>
      </c>
      <c r="AC5" s="129" t="s">
        <v>21</v>
      </c>
      <c r="AD5" s="129" t="s">
        <v>12</v>
      </c>
      <c r="AE5" s="395"/>
      <c r="AF5" s="130" t="s">
        <v>443</v>
      </c>
      <c r="AG5" s="130" t="s">
        <v>444</v>
      </c>
      <c r="AH5" s="130" t="s">
        <v>445</v>
      </c>
      <c r="AI5" s="376" t="s">
        <v>429</v>
      </c>
      <c r="AJ5" s="381"/>
      <c r="AK5" s="388"/>
    </row>
    <row r="6" spans="1:37" ht="28.5" customHeight="1">
      <c r="A6" s="122">
        <v>1</v>
      </c>
      <c r="B6" s="122">
        <v>2</v>
      </c>
      <c r="C6" s="122">
        <v>3</v>
      </c>
      <c r="D6" s="122">
        <v>4</v>
      </c>
      <c r="E6" s="122">
        <v>5</v>
      </c>
      <c r="F6" s="122">
        <v>6</v>
      </c>
      <c r="G6" s="122">
        <v>7</v>
      </c>
      <c r="H6" s="122">
        <v>8</v>
      </c>
      <c r="I6" s="122">
        <v>9</v>
      </c>
      <c r="J6" s="122">
        <v>10</v>
      </c>
      <c r="K6" s="122">
        <v>11</v>
      </c>
      <c r="L6" s="122">
        <v>12</v>
      </c>
      <c r="M6" s="122">
        <v>13</v>
      </c>
      <c r="N6" s="122">
        <v>14</v>
      </c>
      <c r="O6" s="122">
        <v>15</v>
      </c>
      <c r="P6" s="122">
        <v>16</v>
      </c>
      <c r="Q6" s="122">
        <v>17</v>
      </c>
      <c r="R6" s="122">
        <v>18</v>
      </c>
      <c r="S6" s="122">
        <v>19</v>
      </c>
      <c r="T6" s="122">
        <v>20</v>
      </c>
      <c r="U6" s="122">
        <v>21</v>
      </c>
      <c r="V6" s="122">
        <v>22</v>
      </c>
      <c r="W6" s="122">
        <v>23</v>
      </c>
      <c r="X6" s="122">
        <v>24</v>
      </c>
      <c r="Y6" s="122">
        <v>25</v>
      </c>
      <c r="Z6" s="122">
        <v>26</v>
      </c>
      <c r="AA6" s="122">
        <v>27</v>
      </c>
      <c r="AB6" s="122">
        <v>28</v>
      </c>
      <c r="AC6" s="122">
        <v>29</v>
      </c>
      <c r="AD6" s="122">
        <v>30</v>
      </c>
      <c r="AE6" s="122" t="s">
        <v>439</v>
      </c>
      <c r="AF6" s="122">
        <v>32</v>
      </c>
      <c r="AG6" s="122">
        <v>33</v>
      </c>
      <c r="AH6" s="122">
        <v>34</v>
      </c>
      <c r="AI6" s="122">
        <v>35</v>
      </c>
      <c r="AJ6" s="122">
        <v>36</v>
      </c>
      <c r="AK6" s="122">
        <v>37</v>
      </c>
    </row>
    <row r="7" spans="1:37" s="52" customFormat="1" ht="28.5" customHeight="1">
      <c r="A7" s="389" t="s">
        <v>380</v>
      </c>
      <c r="B7" s="390"/>
      <c r="C7" s="131">
        <f>C8+C33+C53+C76+C98+C111+C132+C144+C154+C174+C195+C209+C211+C213</f>
        <v>34989626</v>
      </c>
      <c r="D7" s="131">
        <f t="shared" ref="D7:AD7" si="0">D8+D33+D53+D76+D98+D111+D132+D144+D154+D174+D195+D209+D211+D213</f>
        <v>35240955</v>
      </c>
      <c r="E7" s="131">
        <f t="shared" si="0"/>
        <v>24401700</v>
      </c>
      <c r="F7" s="131">
        <f t="shared" si="0"/>
        <v>24506263</v>
      </c>
      <c r="G7" s="131">
        <f t="shared" si="0"/>
        <v>10548220</v>
      </c>
      <c r="H7" s="131">
        <f t="shared" si="0"/>
        <v>10734692</v>
      </c>
      <c r="I7" s="131" t="s">
        <v>381</v>
      </c>
      <c r="J7" s="131">
        <f t="shared" si="0"/>
        <v>109571383</v>
      </c>
      <c r="K7" s="131" t="s">
        <v>382</v>
      </c>
      <c r="L7" s="131">
        <f t="shared" si="0"/>
        <v>90953</v>
      </c>
      <c r="M7" s="131" t="s">
        <v>383</v>
      </c>
      <c r="N7" s="131">
        <f t="shared" si="0"/>
        <v>15957126</v>
      </c>
      <c r="O7" s="131">
        <f t="shared" si="0"/>
        <v>1710260</v>
      </c>
      <c r="P7" s="131">
        <f t="shared" si="0"/>
        <v>17923520</v>
      </c>
      <c r="Q7" s="131">
        <f t="shared" si="0"/>
        <v>225716</v>
      </c>
      <c r="R7" s="131">
        <f t="shared" si="0"/>
        <v>643084</v>
      </c>
      <c r="S7" s="131">
        <f t="shared" si="0"/>
        <v>235308</v>
      </c>
      <c r="T7" s="131">
        <f t="shared" si="0"/>
        <v>66058</v>
      </c>
      <c r="U7" s="131">
        <f t="shared" si="0"/>
        <v>15478</v>
      </c>
      <c r="V7" s="131">
        <f t="shared" si="0"/>
        <v>24542</v>
      </c>
      <c r="W7" s="131">
        <f t="shared" si="0"/>
        <v>147053</v>
      </c>
      <c r="X7" s="131">
        <f t="shared" si="0"/>
        <v>1560044</v>
      </c>
      <c r="Y7" s="132" t="s">
        <v>436</v>
      </c>
      <c r="Z7" s="132">
        <f t="shared" si="0"/>
        <v>56859106</v>
      </c>
      <c r="AA7" s="132" t="s">
        <v>437</v>
      </c>
      <c r="AB7" s="132">
        <f t="shared" si="0"/>
        <v>18900379</v>
      </c>
      <c r="AC7" s="132" t="s">
        <v>438</v>
      </c>
      <c r="AD7" s="132">
        <f t="shared" si="0"/>
        <v>5207347</v>
      </c>
      <c r="AE7" s="132">
        <f>AF7+AG7+AH7</f>
        <v>244856</v>
      </c>
      <c r="AF7" s="132">
        <f>AF8+AF33+AF53+AF76+AF98+AF111+AF132+AF144+AF154+AF174+AF195+AF209+AF211+AF213</f>
        <v>195019</v>
      </c>
      <c r="AG7" s="132">
        <f>AG8+AG33+AG53+AG76+AG98+AG111+AG132+AG144+AG154+AG174+AG195+AG209+AG211+AG213</f>
        <v>39105</v>
      </c>
      <c r="AH7" s="132">
        <f>AH8+AH33+AH53+AH76+AH98+AH111+AH132+AH144+AH154+AH174+AH195+AH209+AH211+AH213</f>
        <v>10732</v>
      </c>
      <c r="AI7" s="132">
        <v>288525</v>
      </c>
      <c r="AJ7" s="132">
        <f>AE7-AI7</f>
        <v>-43669</v>
      </c>
      <c r="AK7" s="126"/>
    </row>
    <row r="8" spans="1:37" s="65" customFormat="1" ht="28.5" customHeight="1">
      <c r="A8" s="64" t="s">
        <v>22</v>
      </c>
      <c r="B8" s="64">
        <v>130100</v>
      </c>
      <c r="C8" s="133">
        <v>3740923</v>
      </c>
      <c r="D8" s="133">
        <v>3754114</v>
      </c>
      <c r="E8" s="133">
        <v>2541847</v>
      </c>
      <c r="F8" s="133">
        <v>2540455</v>
      </c>
      <c r="G8" s="133">
        <v>1199076</v>
      </c>
      <c r="H8" s="133">
        <v>1213659</v>
      </c>
      <c r="I8" s="133">
        <v>15</v>
      </c>
      <c r="J8" s="133">
        <f t="shared" ref="J8" si="1">SUM(J9:J32)</f>
        <v>14377223</v>
      </c>
      <c r="K8" s="133">
        <v>10</v>
      </c>
      <c r="L8" s="133">
        <f t="shared" ref="L8" si="2">SUM(L9:L32)</f>
        <v>85933</v>
      </c>
      <c r="M8" s="133">
        <v>5</v>
      </c>
      <c r="N8" s="133">
        <f t="shared" ref="N8:X8" si="3">SUM(N9:N32)</f>
        <v>18866</v>
      </c>
      <c r="O8" s="133">
        <f t="shared" si="3"/>
        <v>157963</v>
      </c>
      <c r="P8" s="133">
        <f t="shared" si="3"/>
        <v>1879559</v>
      </c>
      <c r="Q8" s="133">
        <f t="shared" si="3"/>
        <v>24374</v>
      </c>
      <c r="R8" s="133">
        <f t="shared" si="3"/>
        <v>80133</v>
      </c>
      <c r="S8" s="133">
        <f t="shared" si="3"/>
        <v>33974</v>
      </c>
      <c r="T8" s="133">
        <f t="shared" si="3"/>
        <v>7329</v>
      </c>
      <c r="U8" s="133">
        <f t="shared" si="3"/>
        <v>1550</v>
      </c>
      <c r="V8" s="133">
        <f t="shared" si="3"/>
        <v>2505</v>
      </c>
      <c r="W8" s="133">
        <f t="shared" si="3"/>
        <v>13642</v>
      </c>
      <c r="X8" s="133">
        <f t="shared" si="3"/>
        <v>166207</v>
      </c>
      <c r="Y8" s="133">
        <v>1</v>
      </c>
      <c r="Z8" s="133">
        <f t="shared" ref="Z8" si="4">SUM(Z9:Z32)</f>
        <v>5579810</v>
      </c>
      <c r="AA8" s="133">
        <v>2</v>
      </c>
      <c r="AB8" s="133">
        <f t="shared" ref="AB8" si="5">SUM(AB9:AB32)</f>
        <v>2259662</v>
      </c>
      <c r="AC8" s="133">
        <v>3</v>
      </c>
      <c r="AD8" s="133">
        <f t="shared" ref="AD8" si="6">SUM(AD9:AD32)</f>
        <v>667602</v>
      </c>
      <c r="AE8" s="133">
        <f t="shared" ref="AE8:AE71" si="7">AF8+AG8+AH8</f>
        <v>27370</v>
      </c>
      <c r="AF8" s="133">
        <f>SUM(AF9:AF32)</f>
        <v>22278</v>
      </c>
      <c r="AG8" s="133">
        <f>SUM(AG9:AG32)</f>
        <v>3938</v>
      </c>
      <c r="AH8" s="133">
        <f>SUM(AH9:AH32)</f>
        <v>1154</v>
      </c>
      <c r="AI8" s="133">
        <v>31819</v>
      </c>
      <c r="AJ8" s="133">
        <f t="shared" ref="AJ8:AJ71" si="8">AE8-AI8</f>
        <v>-4449</v>
      </c>
      <c r="AK8" s="66"/>
    </row>
    <row r="9" spans="1:37" s="65" customFormat="1" ht="28.5" customHeight="1">
      <c r="A9" s="66" t="s">
        <v>23</v>
      </c>
      <c r="B9" s="66">
        <v>130121</v>
      </c>
      <c r="C9" s="134">
        <v>147222</v>
      </c>
      <c r="D9" s="134">
        <v>146963</v>
      </c>
      <c r="E9" s="134">
        <v>91377</v>
      </c>
      <c r="F9" s="134">
        <v>89948</v>
      </c>
      <c r="G9" s="134">
        <v>55845</v>
      </c>
      <c r="H9" s="134">
        <v>57015</v>
      </c>
      <c r="I9" s="135">
        <v>15</v>
      </c>
      <c r="J9" s="135">
        <v>679494</v>
      </c>
      <c r="K9" s="135">
        <v>10</v>
      </c>
      <c r="L9" s="135">
        <v>-916</v>
      </c>
      <c r="M9" s="135">
        <v>5</v>
      </c>
      <c r="N9" s="135">
        <v>17</v>
      </c>
      <c r="O9" s="135">
        <v>6497</v>
      </c>
      <c r="P9" s="135">
        <v>67041</v>
      </c>
      <c r="Q9" s="135">
        <v>953</v>
      </c>
      <c r="R9" s="135">
        <v>3951</v>
      </c>
      <c r="S9" s="135">
        <v>2740</v>
      </c>
      <c r="T9" s="135">
        <v>347</v>
      </c>
      <c r="U9" s="135">
        <v>80</v>
      </c>
      <c r="V9" s="135">
        <v>120</v>
      </c>
      <c r="W9" s="135">
        <v>348</v>
      </c>
      <c r="X9" s="135">
        <v>6149</v>
      </c>
      <c r="Y9" s="136">
        <v>1</v>
      </c>
      <c r="Z9" s="135">
        <v>301499</v>
      </c>
      <c r="AA9" s="135">
        <v>2</v>
      </c>
      <c r="AB9" s="135">
        <v>119699</v>
      </c>
      <c r="AC9" s="135">
        <v>3</v>
      </c>
      <c r="AD9" s="135">
        <v>28299</v>
      </c>
      <c r="AE9" s="135">
        <f t="shared" si="7"/>
        <v>1278</v>
      </c>
      <c r="AF9" s="135">
        <f t="shared" ref="AF9:AF32" si="9">ROUNDUP((I9*J9+K9*L9+M9*N9+(Y9*Z9+AA9*AB9+AC9*AD9)/2)/10000,0)</f>
        <v>1050</v>
      </c>
      <c r="AG9" s="135">
        <f t="shared" ref="AG9:AG20" si="10">ROUNDUP(((O9+P9)*30+Q9*45+R9*60+S9*75+T9*90+U9*105+V9*120)/3*2/10000,0)</f>
        <v>184</v>
      </c>
      <c r="AH9" s="135">
        <f>ROUNDUP((W9+X9)*100/3*2/10000+0.3,0)</f>
        <v>44</v>
      </c>
      <c r="AI9" s="135">
        <v>1448</v>
      </c>
      <c r="AJ9" s="135">
        <f t="shared" si="8"/>
        <v>-170</v>
      </c>
      <c r="AK9" s="66" t="s">
        <v>404</v>
      </c>
    </row>
    <row r="10" spans="1:37" s="65" customFormat="1" ht="28.5" customHeight="1">
      <c r="A10" s="66" t="s">
        <v>24</v>
      </c>
      <c r="B10" s="66">
        <v>130125</v>
      </c>
      <c r="C10" s="134">
        <v>234892</v>
      </c>
      <c r="D10" s="135">
        <v>234632</v>
      </c>
      <c r="E10" s="135">
        <v>161851</v>
      </c>
      <c r="F10" s="135">
        <v>159332</v>
      </c>
      <c r="G10" s="135">
        <v>73041</v>
      </c>
      <c r="H10" s="135">
        <v>75300</v>
      </c>
      <c r="I10" s="135">
        <v>15</v>
      </c>
      <c r="J10" s="135">
        <v>915705</v>
      </c>
      <c r="K10" s="135">
        <v>10</v>
      </c>
      <c r="L10" s="135">
        <v>36</v>
      </c>
      <c r="M10" s="135">
        <v>5</v>
      </c>
      <c r="N10" s="135">
        <v>31</v>
      </c>
      <c r="O10" s="135">
        <v>30013</v>
      </c>
      <c r="P10" s="135">
        <v>98183</v>
      </c>
      <c r="Q10" s="135">
        <v>799</v>
      </c>
      <c r="R10" s="135">
        <v>3245</v>
      </c>
      <c r="S10" s="135">
        <v>739</v>
      </c>
      <c r="T10" s="135">
        <v>183</v>
      </c>
      <c r="U10" s="135">
        <v>38</v>
      </c>
      <c r="V10" s="135">
        <v>56</v>
      </c>
      <c r="W10" s="135">
        <v>2882</v>
      </c>
      <c r="X10" s="135">
        <v>29208</v>
      </c>
      <c r="Y10" s="136">
        <v>1</v>
      </c>
      <c r="Z10" s="135">
        <v>283580</v>
      </c>
      <c r="AA10" s="136">
        <v>2</v>
      </c>
      <c r="AB10" s="135">
        <v>142729</v>
      </c>
      <c r="AC10" s="135">
        <v>3</v>
      </c>
      <c r="AD10" s="135">
        <v>70754</v>
      </c>
      <c r="AE10" s="135">
        <f t="shared" si="7"/>
        <v>1907</v>
      </c>
      <c r="AF10" s="135">
        <f t="shared" si="9"/>
        <v>1413</v>
      </c>
      <c r="AG10" s="135">
        <f t="shared" si="10"/>
        <v>278</v>
      </c>
      <c r="AH10" s="135">
        <f>ROUNDUP((W10+X10)*100/3*2/10000+1.95,0)</f>
        <v>216</v>
      </c>
      <c r="AI10" s="135">
        <v>2013</v>
      </c>
      <c r="AJ10" s="135">
        <f t="shared" si="8"/>
        <v>-106</v>
      </c>
      <c r="AK10" s="66" t="s">
        <v>405</v>
      </c>
    </row>
    <row r="11" spans="1:37" s="65" customFormat="1" ht="28.5" customHeight="1">
      <c r="A11" s="66" t="s">
        <v>25</v>
      </c>
      <c r="B11" s="66">
        <v>130126</v>
      </c>
      <c r="C11" s="136">
        <v>171165</v>
      </c>
      <c r="D11" s="136">
        <v>169581</v>
      </c>
      <c r="E11" s="136">
        <v>116052</v>
      </c>
      <c r="F11" s="136">
        <v>114091</v>
      </c>
      <c r="G11" s="136">
        <v>55113</v>
      </c>
      <c r="H11" s="136">
        <v>55490</v>
      </c>
      <c r="I11" s="135">
        <v>15</v>
      </c>
      <c r="J11" s="135">
        <v>650672</v>
      </c>
      <c r="K11" s="135">
        <v>10</v>
      </c>
      <c r="L11" s="135">
        <v>42</v>
      </c>
      <c r="M11" s="135">
        <v>5</v>
      </c>
      <c r="N11" s="135">
        <v>33</v>
      </c>
      <c r="O11" s="135">
        <v>16905</v>
      </c>
      <c r="P11" s="135">
        <v>78259</v>
      </c>
      <c r="Q11" s="135">
        <v>670</v>
      </c>
      <c r="R11" s="135">
        <v>2383</v>
      </c>
      <c r="S11" s="135">
        <v>557</v>
      </c>
      <c r="T11" s="135">
        <v>146</v>
      </c>
      <c r="U11" s="135">
        <v>48</v>
      </c>
      <c r="V11" s="135">
        <v>105</v>
      </c>
      <c r="W11" s="135">
        <v>80</v>
      </c>
      <c r="X11" s="135">
        <v>16877</v>
      </c>
      <c r="Y11" s="136">
        <v>1</v>
      </c>
      <c r="Z11" s="135">
        <v>261319</v>
      </c>
      <c r="AA11" s="135">
        <v>2</v>
      </c>
      <c r="AB11" s="135">
        <v>113920</v>
      </c>
      <c r="AC11" s="135">
        <v>3</v>
      </c>
      <c r="AD11" s="135">
        <v>32146</v>
      </c>
      <c r="AE11" s="135">
        <f t="shared" si="7"/>
        <v>1334</v>
      </c>
      <c r="AF11" s="135">
        <f t="shared" si="9"/>
        <v>1006</v>
      </c>
      <c r="AG11" s="135">
        <f t="shared" si="10"/>
        <v>207</v>
      </c>
      <c r="AH11" s="135">
        <f>ROUNDUP((W11+X11)*100/3*2/10000+7.45,0)</f>
        <v>121</v>
      </c>
      <c r="AI11" s="135">
        <v>1491</v>
      </c>
      <c r="AJ11" s="135">
        <f t="shared" si="8"/>
        <v>-157</v>
      </c>
      <c r="AK11" s="67" t="s">
        <v>406</v>
      </c>
    </row>
    <row r="12" spans="1:37" s="65" customFormat="1" ht="28.5" customHeight="1">
      <c r="A12" s="66" t="s">
        <v>26</v>
      </c>
      <c r="B12" s="66">
        <v>130127</v>
      </c>
      <c r="C12" s="136">
        <v>95738</v>
      </c>
      <c r="D12" s="136">
        <v>96399</v>
      </c>
      <c r="E12" s="136">
        <v>63665</v>
      </c>
      <c r="F12" s="136">
        <v>64071</v>
      </c>
      <c r="G12" s="136">
        <v>32073</v>
      </c>
      <c r="H12" s="136">
        <v>32328</v>
      </c>
      <c r="I12" s="135">
        <v>15</v>
      </c>
      <c r="J12" s="135">
        <v>383579</v>
      </c>
      <c r="K12" s="135">
        <v>10</v>
      </c>
      <c r="L12" s="135">
        <v>84</v>
      </c>
      <c r="M12" s="135">
        <v>5</v>
      </c>
      <c r="N12" s="135">
        <v>61</v>
      </c>
      <c r="O12" s="135">
        <v>3021</v>
      </c>
      <c r="P12" s="135">
        <v>49664</v>
      </c>
      <c r="Q12" s="135">
        <v>348</v>
      </c>
      <c r="R12" s="135">
        <v>1000</v>
      </c>
      <c r="S12" s="135">
        <v>614</v>
      </c>
      <c r="T12" s="135">
        <v>107</v>
      </c>
      <c r="U12" s="135">
        <v>29</v>
      </c>
      <c r="V12" s="135">
        <v>50</v>
      </c>
      <c r="W12" s="135">
        <v>266</v>
      </c>
      <c r="X12" s="135">
        <v>2826</v>
      </c>
      <c r="Y12" s="136">
        <v>1</v>
      </c>
      <c r="Z12" s="135">
        <v>173269</v>
      </c>
      <c r="AA12" s="136">
        <v>2</v>
      </c>
      <c r="AB12" s="135">
        <v>62120</v>
      </c>
      <c r="AC12" s="135">
        <v>3</v>
      </c>
      <c r="AD12" s="135">
        <v>16042</v>
      </c>
      <c r="AE12" s="135">
        <f t="shared" si="7"/>
        <v>730</v>
      </c>
      <c r="AF12" s="135">
        <f t="shared" si="9"/>
        <v>593</v>
      </c>
      <c r="AG12" s="135">
        <f t="shared" si="10"/>
        <v>115</v>
      </c>
      <c r="AH12" s="135">
        <f>ROUNDUP((W12+X12)*100/3*2/10000+0.505,0)</f>
        <v>22</v>
      </c>
      <c r="AI12" s="135">
        <v>913</v>
      </c>
      <c r="AJ12" s="135">
        <f t="shared" si="8"/>
        <v>-183</v>
      </c>
      <c r="AK12" s="68" t="s">
        <v>407</v>
      </c>
    </row>
    <row r="13" spans="1:37" s="65" customFormat="1" ht="28.5" customHeight="1">
      <c r="A13" s="66" t="s">
        <v>27</v>
      </c>
      <c r="B13" s="66">
        <v>130128</v>
      </c>
      <c r="C13" s="137">
        <v>126102</v>
      </c>
      <c r="D13" s="137">
        <v>127562</v>
      </c>
      <c r="E13" s="137">
        <v>79538</v>
      </c>
      <c r="F13" s="137">
        <v>79440</v>
      </c>
      <c r="G13" s="137">
        <v>46564</v>
      </c>
      <c r="H13" s="137">
        <v>48122</v>
      </c>
      <c r="I13" s="135">
        <v>15</v>
      </c>
      <c r="J13" s="135">
        <v>570035</v>
      </c>
      <c r="K13" s="135">
        <v>10</v>
      </c>
      <c r="L13" s="135">
        <v>1236</v>
      </c>
      <c r="M13" s="135">
        <v>5</v>
      </c>
      <c r="N13" s="135">
        <v>138</v>
      </c>
      <c r="O13" s="135">
        <v>2532</v>
      </c>
      <c r="P13" s="135">
        <v>58676</v>
      </c>
      <c r="Q13" s="135">
        <v>832</v>
      </c>
      <c r="R13" s="135">
        <v>2052</v>
      </c>
      <c r="S13" s="135">
        <v>1665</v>
      </c>
      <c r="T13" s="135">
        <v>338</v>
      </c>
      <c r="U13" s="135">
        <v>71</v>
      </c>
      <c r="V13" s="135">
        <v>103</v>
      </c>
      <c r="W13" s="135">
        <v>105</v>
      </c>
      <c r="X13" s="135">
        <v>2535</v>
      </c>
      <c r="Y13" s="136">
        <v>1</v>
      </c>
      <c r="Z13" s="135">
        <v>291478</v>
      </c>
      <c r="AA13" s="138">
        <v>2</v>
      </c>
      <c r="AB13" s="135">
        <v>75750</v>
      </c>
      <c r="AC13" s="135">
        <v>3</v>
      </c>
      <c r="AD13" s="135">
        <v>24996</v>
      </c>
      <c r="AE13" s="135">
        <f t="shared" si="7"/>
        <v>1046</v>
      </c>
      <c r="AF13" s="135">
        <f t="shared" si="9"/>
        <v>883</v>
      </c>
      <c r="AG13" s="135">
        <f t="shared" si="10"/>
        <v>145</v>
      </c>
      <c r="AH13" s="135">
        <f>ROUNDUP((W13+X13)*100/3*2/10000,0)</f>
        <v>18</v>
      </c>
      <c r="AI13" s="135">
        <v>1228</v>
      </c>
      <c r="AJ13" s="135">
        <f t="shared" si="8"/>
        <v>-182</v>
      </c>
      <c r="AK13" s="69" t="s">
        <v>408</v>
      </c>
    </row>
    <row r="14" spans="1:37" s="65" customFormat="1" ht="28.5" customHeight="1">
      <c r="A14" s="66" t="s">
        <v>28</v>
      </c>
      <c r="B14" s="66">
        <v>130129</v>
      </c>
      <c r="C14" s="136">
        <v>125007</v>
      </c>
      <c r="D14" s="136">
        <v>125155</v>
      </c>
      <c r="E14" s="136">
        <v>88989</v>
      </c>
      <c r="F14" s="136">
        <v>88383</v>
      </c>
      <c r="G14" s="136">
        <v>36018</v>
      </c>
      <c r="H14" s="136">
        <v>36772</v>
      </c>
      <c r="I14" s="135">
        <v>15</v>
      </c>
      <c r="J14" s="135">
        <v>395280</v>
      </c>
      <c r="K14" s="135">
        <v>10</v>
      </c>
      <c r="L14" s="135">
        <v>55786</v>
      </c>
      <c r="M14" s="135">
        <v>5</v>
      </c>
      <c r="N14" s="135">
        <v>266</v>
      </c>
      <c r="O14" s="135">
        <v>9305</v>
      </c>
      <c r="P14" s="135">
        <v>60942</v>
      </c>
      <c r="Q14" s="135">
        <v>769</v>
      </c>
      <c r="R14" s="135">
        <v>1655</v>
      </c>
      <c r="S14" s="135">
        <v>351</v>
      </c>
      <c r="T14" s="135">
        <v>100</v>
      </c>
      <c r="U14" s="135">
        <v>22</v>
      </c>
      <c r="V14" s="135">
        <v>37</v>
      </c>
      <c r="W14" s="135">
        <v>503</v>
      </c>
      <c r="X14" s="135">
        <v>8802</v>
      </c>
      <c r="Y14" s="136">
        <v>1</v>
      </c>
      <c r="Z14" s="135">
        <v>183257</v>
      </c>
      <c r="AA14" s="136">
        <v>2</v>
      </c>
      <c r="AB14" s="135">
        <v>71988</v>
      </c>
      <c r="AC14" s="135">
        <v>3</v>
      </c>
      <c r="AD14" s="135">
        <v>17892</v>
      </c>
      <c r="AE14" s="135">
        <f t="shared" si="7"/>
        <v>886</v>
      </c>
      <c r="AF14" s="135">
        <f t="shared" si="9"/>
        <v>668</v>
      </c>
      <c r="AG14" s="135">
        <f t="shared" si="10"/>
        <v>153</v>
      </c>
      <c r="AH14" s="135">
        <f>ROUNDUP((W14+X14)*100/3*2/10000+2.19,0)</f>
        <v>65</v>
      </c>
      <c r="AI14" s="135">
        <v>1010</v>
      </c>
      <c r="AJ14" s="135">
        <f t="shared" si="8"/>
        <v>-124</v>
      </c>
      <c r="AK14" s="66" t="s">
        <v>409</v>
      </c>
    </row>
    <row r="15" spans="1:37" s="65" customFormat="1" ht="28.5" customHeight="1">
      <c r="A15" s="66" t="s">
        <v>29</v>
      </c>
      <c r="B15" s="66">
        <v>130130</v>
      </c>
      <c r="C15" s="136">
        <v>277274</v>
      </c>
      <c r="D15" s="136">
        <v>276520</v>
      </c>
      <c r="E15" s="136">
        <v>190863</v>
      </c>
      <c r="F15" s="136">
        <v>188395</v>
      </c>
      <c r="G15" s="136">
        <v>86411</v>
      </c>
      <c r="H15" s="136">
        <v>88125</v>
      </c>
      <c r="I15" s="135">
        <v>15</v>
      </c>
      <c r="J15" s="135">
        <v>1037422</v>
      </c>
      <c r="K15" s="135">
        <v>10</v>
      </c>
      <c r="L15" s="135">
        <v>76</v>
      </c>
      <c r="M15" s="135">
        <v>5</v>
      </c>
      <c r="N15" s="135">
        <v>119</v>
      </c>
      <c r="O15" s="135">
        <v>5253</v>
      </c>
      <c r="P15" s="135">
        <v>152447</v>
      </c>
      <c r="Q15" s="135">
        <v>1810</v>
      </c>
      <c r="R15" s="135">
        <v>6109</v>
      </c>
      <c r="S15" s="135">
        <v>2777</v>
      </c>
      <c r="T15" s="135">
        <v>316</v>
      </c>
      <c r="U15" s="135">
        <v>80</v>
      </c>
      <c r="V15" s="135">
        <v>92</v>
      </c>
      <c r="W15" s="135">
        <v>180</v>
      </c>
      <c r="X15" s="135">
        <v>5095</v>
      </c>
      <c r="Y15" s="136">
        <v>1</v>
      </c>
      <c r="Z15" s="135">
        <v>513385</v>
      </c>
      <c r="AA15" s="135">
        <v>2</v>
      </c>
      <c r="AB15" s="135">
        <v>124430</v>
      </c>
      <c r="AC15" s="135">
        <v>3</v>
      </c>
      <c r="AD15" s="135">
        <v>36048</v>
      </c>
      <c r="AE15" s="135">
        <f t="shared" si="7"/>
        <v>1999</v>
      </c>
      <c r="AF15" s="135">
        <f t="shared" si="9"/>
        <v>1600</v>
      </c>
      <c r="AG15" s="135">
        <f t="shared" si="10"/>
        <v>363</v>
      </c>
      <c r="AH15" s="135">
        <f>ROUNDUP((W15+X15)*100/3*2/10000+0.2,0)</f>
        <v>36</v>
      </c>
      <c r="AI15" s="135">
        <v>2360</v>
      </c>
      <c r="AJ15" s="135">
        <f t="shared" si="8"/>
        <v>-361</v>
      </c>
      <c r="AK15" s="66" t="s">
        <v>410</v>
      </c>
    </row>
    <row r="16" spans="1:37" s="65" customFormat="1" ht="28.5" customHeight="1">
      <c r="A16" s="66" t="s">
        <v>30</v>
      </c>
      <c r="B16" s="66">
        <v>130131</v>
      </c>
      <c r="C16" s="136">
        <v>267839</v>
      </c>
      <c r="D16" s="136">
        <v>272828</v>
      </c>
      <c r="E16" s="136">
        <v>187041</v>
      </c>
      <c r="F16" s="136">
        <v>189886</v>
      </c>
      <c r="G16" s="136">
        <v>80798</v>
      </c>
      <c r="H16" s="136">
        <v>82942</v>
      </c>
      <c r="I16" s="135">
        <v>15</v>
      </c>
      <c r="J16" s="135">
        <v>980045</v>
      </c>
      <c r="K16" s="135">
        <v>10</v>
      </c>
      <c r="L16" s="135">
        <v>0</v>
      </c>
      <c r="M16" s="135">
        <v>5</v>
      </c>
      <c r="N16" s="135">
        <v>0</v>
      </c>
      <c r="O16" s="135">
        <v>39895</v>
      </c>
      <c r="P16" s="135">
        <v>122329</v>
      </c>
      <c r="Q16" s="135">
        <v>1460</v>
      </c>
      <c r="R16" s="135">
        <v>2796</v>
      </c>
      <c r="S16" s="135">
        <v>1893</v>
      </c>
      <c r="T16" s="135">
        <v>150</v>
      </c>
      <c r="U16" s="135">
        <v>29</v>
      </c>
      <c r="V16" s="135">
        <v>79</v>
      </c>
      <c r="W16" s="135">
        <v>2963</v>
      </c>
      <c r="X16" s="135">
        <v>51963</v>
      </c>
      <c r="Y16" s="136">
        <v>1</v>
      </c>
      <c r="Z16" s="135">
        <v>445704</v>
      </c>
      <c r="AA16" s="136">
        <v>2</v>
      </c>
      <c r="AB16" s="135">
        <v>150086</v>
      </c>
      <c r="AC16" s="135">
        <v>3</v>
      </c>
      <c r="AD16" s="135">
        <v>45480</v>
      </c>
      <c r="AE16" s="135">
        <f t="shared" si="7"/>
        <v>2234</v>
      </c>
      <c r="AF16" s="135">
        <f t="shared" si="9"/>
        <v>1515</v>
      </c>
      <c r="AG16" s="135">
        <f t="shared" si="10"/>
        <v>352</v>
      </c>
      <c r="AH16" s="135">
        <f>ROUNDUP((W16+X16)*100/3*2/10000+0.2,0)</f>
        <v>367</v>
      </c>
      <c r="AI16" s="135">
        <v>2302</v>
      </c>
      <c r="AJ16" s="135">
        <f t="shared" si="8"/>
        <v>-68</v>
      </c>
      <c r="AK16" s="66" t="s">
        <v>411</v>
      </c>
    </row>
    <row r="17" spans="1:200" s="65" customFormat="1" ht="28.5" customHeight="1">
      <c r="A17" s="70" t="s">
        <v>31</v>
      </c>
      <c r="B17" s="66">
        <v>130132</v>
      </c>
      <c r="C17" s="136">
        <v>234625</v>
      </c>
      <c r="D17" s="136">
        <v>229140</v>
      </c>
      <c r="E17" s="136">
        <v>163483</v>
      </c>
      <c r="F17" s="136">
        <v>161619</v>
      </c>
      <c r="G17" s="136">
        <v>71142</v>
      </c>
      <c r="H17" s="136">
        <v>67521</v>
      </c>
      <c r="I17" s="135">
        <v>15</v>
      </c>
      <c r="J17" s="135">
        <v>806927</v>
      </c>
      <c r="K17" s="135">
        <v>10</v>
      </c>
      <c r="L17" s="135">
        <v>98</v>
      </c>
      <c r="M17" s="135">
        <v>5</v>
      </c>
      <c r="N17" s="135">
        <v>51</v>
      </c>
      <c r="O17" s="135">
        <v>5956</v>
      </c>
      <c r="P17" s="135">
        <v>125376</v>
      </c>
      <c r="Q17" s="135">
        <v>1010</v>
      </c>
      <c r="R17" s="135">
        <v>2340</v>
      </c>
      <c r="S17" s="135">
        <v>673</v>
      </c>
      <c r="T17" s="135">
        <v>117</v>
      </c>
      <c r="U17" s="135">
        <v>44</v>
      </c>
      <c r="V17" s="135">
        <v>101</v>
      </c>
      <c r="W17" s="135">
        <v>1030</v>
      </c>
      <c r="X17" s="135">
        <v>4926</v>
      </c>
      <c r="Y17" s="136">
        <v>1</v>
      </c>
      <c r="Z17" s="135">
        <v>188560</v>
      </c>
      <c r="AA17" s="136">
        <v>2</v>
      </c>
      <c r="AB17" s="135">
        <v>61225</v>
      </c>
      <c r="AC17" s="135">
        <v>3</v>
      </c>
      <c r="AD17" s="135">
        <v>14625</v>
      </c>
      <c r="AE17" s="135">
        <f t="shared" si="7"/>
        <v>1557</v>
      </c>
      <c r="AF17" s="135">
        <f t="shared" si="9"/>
        <v>1229</v>
      </c>
      <c r="AG17" s="135">
        <f t="shared" si="10"/>
        <v>281</v>
      </c>
      <c r="AH17" s="135">
        <f>ROUNDUP((W17+X17)*100/3*2/10000+7.0475,0)</f>
        <v>47</v>
      </c>
      <c r="AI17" s="135">
        <v>1941</v>
      </c>
      <c r="AJ17" s="135">
        <f t="shared" si="8"/>
        <v>-384</v>
      </c>
      <c r="AK17" s="67" t="s">
        <v>412</v>
      </c>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row>
    <row r="18" spans="1:200" s="65" customFormat="1" ht="28.5" customHeight="1">
      <c r="A18" s="66" t="s">
        <v>32</v>
      </c>
      <c r="B18" s="66">
        <v>130133</v>
      </c>
      <c r="C18" s="139">
        <v>305219</v>
      </c>
      <c r="D18" s="139">
        <v>305810</v>
      </c>
      <c r="E18" s="139">
        <v>204219</v>
      </c>
      <c r="F18" s="139">
        <v>207596</v>
      </c>
      <c r="G18" s="139">
        <v>101000</v>
      </c>
      <c r="H18" s="139">
        <v>98214</v>
      </c>
      <c r="I18" s="135">
        <v>15</v>
      </c>
      <c r="J18" s="135">
        <v>1174314</v>
      </c>
      <c r="K18" s="135">
        <v>10</v>
      </c>
      <c r="L18" s="135">
        <v>-435</v>
      </c>
      <c r="M18" s="135">
        <v>5</v>
      </c>
      <c r="N18" s="135">
        <v>-687</v>
      </c>
      <c r="O18" s="135">
        <v>6107</v>
      </c>
      <c r="P18" s="135">
        <v>151340</v>
      </c>
      <c r="Q18" s="135">
        <v>2214</v>
      </c>
      <c r="R18" s="135">
        <v>5743</v>
      </c>
      <c r="S18" s="135">
        <v>854</v>
      </c>
      <c r="T18" s="135">
        <v>190</v>
      </c>
      <c r="U18" s="135">
        <v>42</v>
      </c>
      <c r="V18" s="135">
        <v>73</v>
      </c>
      <c r="W18" s="135">
        <v>610</v>
      </c>
      <c r="X18" s="135">
        <v>5513</v>
      </c>
      <c r="Y18" s="136">
        <v>1</v>
      </c>
      <c r="Z18" s="135">
        <v>587029</v>
      </c>
      <c r="AA18" s="136">
        <v>2</v>
      </c>
      <c r="AB18" s="135">
        <v>175387</v>
      </c>
      <c r="AC18" s="135">
        <v>3</v>
      </c>
      <c r="AD18" s="135">
        <v>46619</v>
      </c>
      <c r="AE18" s="135">
        <f t="shared" si="7"/>
        <v>2207</v>
      </c>
      <c r="AF18" s="135">
        <f t="shared" si="9"/>
        <v>1815</v>
      </c>
      <c r="AG18" s="135">
        <f t="shared" si="10"/>
        <v>351</v>
      </c>
      <c r="AH18" s="135">
        <f>ROUNDUP((W18+X18)*100/3*2/10000,0)</f>
        <v>41</v>
      </c>
      <c r="AI18" s="135">
        <v>2714</v>
      </c>
      <c r="AJ18" s="135">
        <f t="shared" si="8"/>
        <v>-507</v>
      </c>
      <c r="AK18" s="66" t="s">
        <v>413</v>
      </c>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row>
    <row r="19" spans="1:200" s="65" customFormat="1" ht="28.5" customHeight="1">
      <c r="A19" s="66" t="s">
        <v>33</v>
      </c>
      <c r="B19" s="66">
        <v>130183</v>
      </c>
      <c r="C19" s="136">
        <v>319469</v>
      </c>
      <c r="D19" s="136">
        <v>317971</v>
      </c>
      <c r="E19" s="136">
        <v>222344</v>
      </c>
      <c r="F19" s="136">
        <v>218944</v>
      </c>
      <c r="G19" s="136">
        <v>97125</v>
      </c>
      <c r="H19" s="136">
        <v>99027</v>
      </c>
      <c r="I19" s="135">
        <v>15</v>
      </c>
      <c r="J19" s="135">
        <v>1166175</v>
      </c>
      <c r="K19" s="135">
        <v>10</v>
      </c>
      <c r="L19" s="135">
        <v>158</v>
      </c>
      <c r="M19" s="135">
        <v>5</v>
      </c>
      <c r="N19" s="135">
        <v>129</v>
      </c>
      <c r="O19" s="135">
        <v>5145</v>
      </c>
      <c r="P19" s="135">
        <v>176867</v>
      </c>
      <c r="Q19" s="135">
        <v>2042</v>
      </c>
      <c r="R19" s="135">
        <v>8640</v>
      </c>
      <c r="S19" s="135">
        <v>2441</v>
      </c>
      <c r="T19" s="135">
        <v>635</v>
      </c>
      <c r="U19" s="135">
        <v>186</v>
      </c>
      <c r="V19" s="135">
        <v>341</v>
      </c>
      <c r="W19" s="135">
        <v>408</v>
      </c>
      <c r="X19" s="135">
        <v>4779</v>
      </c>
      <c r="Y19" s="136">
        <v>1</v>
      </c>
      <c r="Z19" s="135">
        <v>98162</v>
      </c>
      <c r="AA19" s="135">
        <v>2</v>
      </c>
      <c r="AB19" s="135">
        <v>351652</v>
      </c>
      <c r="AC19" s="135">
        <v>3</v>
      </c>
      <c r="AD19" s="135">
        <v>84160</v>
      </c>
      <c r="AE19" s="135">
        <f t="shared" si="7"/>
        <v>2264</v>
      </c>
      <c r="AF19" s="135">
        <f t="shared" si="9"/>
        <v>1803</v>
      </c>
      <c r="AG19" s="135">
        <f t="shared" si="10"/>
        <v>425</v>
      </c>
      <c r="AH19" s="135">
        <f>ROUNDUP((W19+X19)*100/3*2/10000+0.4975,0)</f>
        <v>36</v>
      </c>
      <c r="AI19" s="135">
        <v>2723</v>
      </c>
      <c r="AJ19" s="135">
        <f t="shared" si="8"/>
        <v>-459</v>
      </c>
      <c r="AK19" s="66" t="s">
        <v>414</v>
      </c>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row>
    <row r="20" spans="1:200" s="65" customFormat="1" ht="28.5" customHeight="1">
      <c r="A20" s="66" t="s">
        <v>34</v>
      </c>
      <c r="B20" s="66">
        <v>130184</v>
      </c>
      <c r="C20" s="136">
        <v>217055</v>
      </c>
      <c r="D20" s="136">
        <v>219971</v>
      </c>
      <c r="E20" s="136">
        <v>146432</v>
      </c>
      <c r="F20" s="136">
        <v>147647</v>
      </c>
      <c r="G20" s="136">
        <v>70623</v>
      </c>
      <c r="H20" s="136">
        <v>72324</v>
      </c>
      <c r="I20" s="135">
        <v>15</v>
      </c>
      <c r="J20" s="135">
        <v>877813</v>
      </c>
      <c r="K20" s="135">
        <v>10</v>
      </c>
      <c r="L20" s="135">
        <v>0</v>
      </c>
      <c r="M20" s="135">
        <v>5</v>
      </c>
      <c r="N20" s="135">
        <v>0</v>
      </c>
      <c r="O20" s="135">
        <v>6792</v>
      </c>
      <c r="P20" s="135">
        <v>114902</v>
      </c>
      <c r="Q20" s="135">
        <v>1450</v>
      </c>
      <c r="R20" s="135">
        <v>5052</v>
      </c>
      <c r="S20" s="135">
        <v>3321</v>
      </c>
      <c r="T20" s="135">
        <v>365</v>
      </c>
      <c r="U20" s="135">
        <v>120</v>
      </c>
      <c r="V20" s="135">
        <v>113</v>
      </c>
      <c r="W20" s="135">
        <v>1357</v>
      </c>
      <c r="X20" s="135">
        <v>6953</v>
      </c>
      <c r="Y20" s="136">
        <v>1</v>
      </c>
      <c r="Z20" s="135">
        <v>384221</v>
      </c>
      <c r="AA20" s="136">
        <v>2</v>
      </c>
      <c r="AB20" s="135">
        <v>122580</v>
      </c>
      <c r="AC20" s="135">
        <v>3</v>
      </c>
      <c r="AD20" s="135">
        <v>31208</v>
      </c>
      <c r="AE20" s="135">
        <f t="shared" si="7"/>
        <v>1698</v>
      </c>
      <c r="AF20" s="135">
        <f t="shared" si="9"/>
        <v>1353</v>
      </c>
      <c r="AG20" s="135">
        <f t="shared" si="10"/>
        <v>289</v>
      </c>
      <c r="AH20" s="135">
        <f>ROUNDUP((W20+X20)*100/3*2/10000+0.065,0)</f>
        <v>56</v>
      </c>
      <c r="AI20" s="135">
        <v>1908</v>
      </c>
      <c r="AJ20" s="135">
        <f t="shared" si="8"/>
        <v>-210</v>
      </c>
      <c r="AK20" s="66" t="s">
        <v>415</v>
      </c>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row>
    <row r="21" spans="1:200" ht="28.5" customHeight="1">
      <c r="A21" s="120" t="s">
        <v>35</v>
      </c>
      <c r="B21" s="120">
        <v>130123</v>
      </c>
      <c r="C21" s="140">
        <v>207302</v>
      </c>
      <c r="D21" s="140">
        <v>215598</v>
      </c>
      <c r="E21" s="140">
        <v>142061</v>
      </c>
      <c r="F21" s="140">
        <v>148467</v>
      </c>
      <c r="G21" s="140">
        <v>65241</v>
      </c>
      <c r="H21" s="140">
        <v>67131</v>
      </c>
      <c r="I21" s="141">
        <v>15</v>
      </c>
      <c r="J21" s="142">
        <v>787777</v>
      </c>
      <c r="K21" s="143">
        <v>10</v>
      </c>
      <c r="L21" s="143">
        <v>49</v>
      </c>
      <c r="M21" s="144">
        <v>5</v>
      </c>
      <c r="N21" s="144">
        <v>25</v>
      </c>
      <c r="O21" s="144">
        <v>4288</v>
      </c>
      <c r="P21" s="145">
        <v>119634</v>
      </c>
      <c r="Q21" s="145">
        <v>1910</v>
      </c>
      <c r="R21" s="145">
        <v>5129</v>
      </c>
      <c r="S21" s="145">
        <v>1171</v>
      </c>
      <c r="T21" s="145">
        <v>296</v>
      </c>
      <c r="U21" s="145">
        <v>77</v>
      </c>
      <c r="V21" s="145">
        <v>121</v>
      </c>
      <c r="W21" s="146">
        <v>520</v>
      </c>
      <c r="X21" s="147">
        <v>4157</v>
      </c>
      <c r="Y21" s="145">
        <v>1</v>
      </c>
      <c r="Z21" s="145">
        <v>408845</v>
      </c>
      <c r="AA21" s="148">
        <v>2</v>
      </c>
      <c r="AB21" s="145">
        <v>143096</v>
      </c>
      <c r="AC21" s="148">
        <v>3</v>
      </c>
      <c r="AD21" s="145">
        <v>40885</v>
      </c>
      <c r="AE21" s="145">
        <f t="shared" si="7"/>
        <v>1381</v>
      </c>
      <c r="AF21" s="145">
        <f t="shared" si="9"/>
        <v>1223</v>
      </c>
      <c r="AG21" s="145">
        <f t="shared" ref="AG21:AG32" si="11">ROUNDUP(((O21+P21)*30+Q21*45+R21*60+S21*75+T21*90+U21*105+V21*120)/3/10000,0)</f>
        <v>142</v>
      </c>
      <c r="AH21" s="145">
        <f t="shared" ref="AH21:AH27" si="12">ROUNDUP((W21+X21)*100/3/10000,0)</f>
        <v>16</v>
      </c>
      <c r="AI21" s="145">
        <v>1605</v>
      </c>
      <c r="AJ21" s="145">
        <f t="shared" si="8"/>
        <v>-224</v>
      </c>
      <c r="AK21" s="62" t="s">
        <v>416</v>
      </c>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row>
    <row r="22" spans="1:200" ht="28.5" customHeight="1">
      <c r="A22" s="120" t="s">
        <v>36</v>
      </c>
      <c r="B22" s="120">
        <v>130102</v>
      </c>
      <c r="C22" s="149">
        <v>35423</v>
      </c>
      <c r="D22" s="149">
        <v>35687</v>
      </c>
      <c r="E22" s="149">
        <v>18627</v>
      </c>
      <c r="F22" s="149">
        <v>18750</v>
      </c>
      <c r="G22" s="149">
        <v>16796</v>
      </c>
      <c r="H22" s="149">
        <v>16937</v>
      </c>
      <c r="I22" s="150">
        <v>15</v>
      </c>
      <c r="J22" s="150">
        <f>208007-791</f>
        <v>207216</v>
      </c>
      <c r="K22" s="150">
        <v>10</v>
      </c>
      <c r="L22" s="150">
        <v>292</v>
      </c>
      <c r="M22" s="150">
        <v>5</v>
      </c>
      <c r="N22" s="150">
        <v>195</v>
      </c>
      <c r="O22" s="150">
        <v>30</v>
      </c>
      <c r="P22" s="150">
        <v>10242</v>
      </c>
      <c r="Q22" s="150">
        <v>193</v>
      </c>
      <c r="R22" s="150">
        <v>774</v>
      </c>
      <c r="S22" s="150">
        <v>1453</v>
      </c>
      <c r="T22" s="150">
        <v>472</v>
      </c>
      <c r="U22" s="150">
        <v>72</v>
      </c>
      <c r="V22" s="150">
        <v>112</v>
      </c>
      <c r="W22" s="150">
        <v>79</v>
      </c>
      <c r="X22" s="150">
        <v>1357</v>
      </c>
      <c r="Y22" s="149">
        <v>1</v>
      </c>
      <c r="Z22" s="150">
        <v>90250</v>
      </c>
      <c r="AA22" s="149">
        <v>2</v>
      </c>
      <c r="AB22" s="150">
        <v>35952</v>
      </c>
      <c r="AC22" s="150">
        <v>3</v>
      </c>
      <c r="AD22" s="150">
        <v>15381</v>
      </c>
      <c r="AE22" s="145">
        <f t="shared" si="7"/>
        <v>345</v>
      </c>
      <c r="AF22" s="145">
        <f t="shared" si="9"/>
        <v>322</v>
      </c>
      <c r="AG22" s="145">
        <f t="shared" si="11"/>
        <v>18</v>
      </c>
      <c r="AH22" s="145">
        <f t="shared" si="12"/>
        <v>5</v>
      </c>
      <c r="AI22" s="145">
        <v>402</v>
      </c>
      <c r="AJ22" s="145">
        <f t="shared" si="8"/>
        <v>-57</v>
      </c>
      <c r="AK22" s="120" t="s">
        <v>417</v>
      </c>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row>
    <row r="23" spans="1:200" ht="28.5" customHeight="1">
      <c r="A23" s="120" t="s">
        <v>37</v>
      </c>
      <c r="B23" s="120">
        <v>130104</v>
      </c>
      <c r="C23" s="149">
        <v>15777</v>
      </c>
      <c r="D23" s="149">
        <v>16085</v>
      </c>
      <c r="E23" s="149">
        <v>7831</v>
      </c>
      <c r="F23" s="149">
        <v>8102</v>
      </c>
      <c r="G23" s="149">
        <v>7946</v>
      </c>
      <c r="H23" s="149">
        <v>7983</v>
      </c>
      <c r="I23" s="150">
        <v>15</v>
      </c>
      <c r="J23" s="150">
        <v>93583</v>
      </c>
      <c r="K23" s="150">
        <v>10</v>
      </c>
      <c r="L23" s="150">
        <v>124</v>
      </c>
      <c r="M23" s="150">
        <v>5</v>
      </c>
      <c r="N23" s="150">
        <v>84</v>
      </c>
      <c r="O23" s="150">
        <v>973</v>
      </c>
      <c r="P23" s="150">
        <v>2136</v>
      </c>
      <c r="Q23" s="150">
        <v>246</v>
      </c>
      <c r="R23" s="150">
        <v>363</v>
      </c>
      <c r="S23" s="150">
        <v>1390</v>
      </c>
      <c r="T23" s="150">
        <v>398</v>
      </c>
      <c r="U23" s="150">
        <v>46</v>
      </c>
      <c r="V23" s="150">
        <v>104</v>
      </c>
      <c r="W23" s="150">
        <v>188</v>
      </c>
      <c r="X23" s="150">
        <v>1026</v>
      </c>
      <c r="Y23" s="149">
        <v>1</v>
      </c>
      <c r="Z23" s="150">
        <v>2503</v>
      </c>
      <c r="AA23" s="150">
        <v>2</v>
      </c>
      <c r="AB23" s="150">
        <v>7260</v>
      </c>
      <c r="AC23" s="150">
        <v>3</v>
      </c>
      <c r="AD23" s="150">
        <v>14404</v>
      </c>
      <c r="AE23" s="145">
        <f t="shared" si="7"/>
        <v>159</v>
      </c>
      <c r="AF23" s="145">
        <f t="shared" si="9"/>
        <v>144</v>
      </c>
      <c r="AG23" s="145">
        <f t="shared" si="11"/>
        <v>10</v>
      </c>
      <c r="AH23" s="145">
        <f t="shared" si="12"/>
        <v>5</v>
      </c>
      <c r="AI23" s="145">
        <v>236</v>
      </c>
      <c r="AJ23" s="145">
        <f t="shared" si="8"/>
        <v>-77</v>
      </c>
      <c r="AK23" s="120" t="s">
        <v>418</v>
      </c>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row>
    <row r="24" spans="1:200" ht="28.5" customHeight="1">
      <c r="A24" s="120" t="s">
        <v>38</v>
      </c>
      <c r="B24" s="120">
        <v>130105</v>
      </c>
      <c r="C24" s="140">
        <v>24705</v>
      </c>
      <c r="D24" s="140">
        <v>25065</v>
      </c>
      <c r="E24" s="140">
        <v>11032</v>
      </c>
      <c r="F24" s="140">
        <v>11132</v>
      </c>
      <c r="G24" s="140">
        <v>13673</v>
      </c>
      <c r="H24" s="140">
        <v>13933</v>
      </c>
      <c r="I24" s="150">
        <v>15</v>
      </c>
      <c r="J24" s="150">
        <v>170715</v>
      </c>
      <c r="K24" s="150">
        <v>10</v>
      </c>
      <c r="L24" s="150">
        <v>31</v>
      </c>
      <c r="M24" s="150">
        <v>5</v>
      </c>
      <c r="N24" s="150">
        <v>12</v>
      </c>
      <c r="O24" s="150">
        <v>1060</v>
      </c>
      <c r="P24" s="150">
        <v>4738</v>
      </c>
      <c r="Q24" s="150">
        <v>256</v>
      </c>
      <c r="R24" s="150">
        <v>1177</v>
      </c>
      <c r="S24" s="150">
        <v>2026</v>
      </c>
      <c r="T24" s="150">
        <v>462</v>
      </c>
      <c r="U24" s="150">
        <v>68</v>
      </c>
      <c r="V24" s="150">
        <v>99</v>
      </c>
      <c r="W24" s="150">
        <v>148</v>
      </c>
      <c r="X24" s="150">
        <v>912</v>
      </c>
      <c r="Y24" s="149">
        <v>1</v>
      </c>
      <c r="Z24" s="149">
        <v>65954</v>
      </c>
      <c r="AA24" s="149">
        <v>2</v>
      </c>
      <c r="AB24" s="149">
        <v>32453</v>
      </c>
      <c r="AC24" s="149">
        <v>3</v>
      </c>
      <c r="AD24" s="149">
        <v>17211</v>
      </c>
      <c r="AE24" s="145">
        <f t="shared" si="7"/>
        <v>286</v>
      </c>
      <c r="AF24" s="145">
        <f t="shared" si="9"/>
        <v>266</v>
      </c>
      <c r="AG24" s="145">
        <f t="shared" si="11"/>
        <v>16</v>
      </c>
      <c r="AH24" s="145">
        <f t="shared" si="12"/>
        <v>4</v>
      </c>
      <c r="AI24" s="145">
        <v>321</v>
      </c>
      <c r="AJ24" s="145">
        <f t="shared" si="8"/>
        <v>-35</v>
      </c>
      <c r="AK24" s="120" t="s">
        <v>419</v>
      </c>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row>
    <row r="25" spans="1:200" ht="28.5" customHeight="1">
      <c r="A25" s="120" t="s">
        <v>39</v>
      </c>
      <c r="B25" s="120">
        <v>130107</v>
      </c>
      <c r="C25" s="149">
        <v>16895</v>
      </c>
      <c r="D25" s="149">
        <v>16870</v>
      </c>
      <c r="E25" s="149">
        <v>10438</v>
      </c>
      <c r="F25" s="149">
        <v>10210</v>
      </c>
      <c r="G25" s="149">
        <v>6457</v>
      </c>
      <c r="H25" s="149">
        <v>6660</v>
      </c>
      <c r="I25" s="150">
        <v>15</v>
      </c>
      <c r="J25" s="150">
        <v>78486</v>
      </c>
      <c r="K25" s="150">
        <v>10</v>
      </c>
      <c r="L25" s="150">
        <v>39</v>
      </c>
      <c r="M25" s="150">
        <v>5</v>
      </c>
      <c r="N25" s="150">
        <v>23</v>
      </c>
      <c r="O25" s="150">
        <v>482</v>
      </c>
      <c r="P25" s="150">
        <v>5297</v>
      </c>
      <c r="Q25" s="150">
        <v>172</v>
      </c>
      <c r="R25" s="150">
        <v>671</v>
      </c>
      <c r="S25" s="150">
        <v>1198</v>
      </c>
      <c r="T25" s="150">
        <v>475</v>
      </c>
      <c r="U25" s="150">
        <v>46</v>
      </c>
      <c r="V25" s="150">
        <v>90</v>
      </c>
      <c r="W25" s="150">
        <v>25</v>
      </c>
      <c r="X25" s="150">
        <v>486</v>
      </c>
      <c r="Y25" s="149">
        <v>1</v>
      </c>
      <c r="Z25" s="149">
        <v>26120</v>
      </c>
      <c r="AA25" s="149">
        <v>2</v>
      </c>
      <c r="AB25" s="149">
        <v>11844</v>
      </c>
      <c r="AC25" s="149">
        <v>3</v>
      </c>
      <c r="AD25" s="149">
        <v>6504</v>
      </c>
      <c r="AE25" s="145">
        <f t="shared" si="7"/>
        <v>137</v>
      </c>
      <c r="AF25" s="145">
        <f t="shared" si="9"/>
        <v>122</v>
      </c>
      <c r="AG25" s="145">
        <f t="shared" si="11"/>
        <v>13</v>
      </c>
      <c r="AH25" s="145">
        <f t="shared" si="12"/>
        <v>2</v>
      </c>
      <c r="AI25" s="145">
        <v>175</v>
      </c>
      <c r="AJ25" s="145">
        <f t="shared" si="8"/>
        <v>-38</v>
      </c>
      <c r="AK25" s="120" t="s">
        <v>420</v>
      </c>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row>
    <row r="26" spans="1:200" ht="28.5" customHeight="1">
      <c r="A26" s="120" t="s">
        <v>40</v>
      </c>
      <c r="B26" s="120">
        <v>130106</v>
      </c>
      <c r="C26" s="149">
        <v>13957</v>
      </c>
      <c r="D26" s="149">
        <v>14135</v>
      </c>
      <c r="E26" s="149">
        <v>5543</v>
      </c>
      <c r="F26" s="149">
        <v>5659</v>
      </c>
      <c r="G26" s="149">
        <v>8414</v>
      </c>
      <c r="H26" s="149">
        <v>8476</v>
      </c>
      <c r="I26" s="150">
        <v>15</v>
      </c>
      <c r="J26" s="150">
        <v>100568</v>
      </c>
      <c r="K26" s="150">
        <v>10</v>
      </c>
      <c r="L26" s="150">
        <v>0</v>
      </c>
      <c r="M26" s="150">
        <v>5</v>
      </c>
      <c r="N26" s="150">
        <v>17</v>
      </c>
      <c r="O26" s="150">
        <v>335</v>
      </c>
      <c r="P26" s="150">
        <v>2855</v>
      </c>
      <c r="Q26" s="150">
        <v>71</v>
      </c>
      <c r="R26" s="150">
        <v>244</v>
      </c>
      <c r="S26" s="150">
        <v>821</v>
      </c>
      <c r="T26" s="150">
        <v>266</v>
      </c>
      <c r="U26" s="150">
        <v>41</v>
      </c>
      <c r="V26" s="150">
        <v>58</v>
      </c>
      <c r="W26" s="150">
        <v>16</v>
      </c>
      <c r="X26" s="150">
        <v>387</v>
      </c>
      <c r="Y26" s="149">
        <v>1</v>
      </c>
      <c r="Z26" s="150">
        <v>53437</v>
      </c>
      <c r="AA26" s="149">
        <v>2</v>
      </c>
      <c r="AB26" s="150">
        <v>20479</v>
      </c>
      <c r="AC26" s="150">
        <v>3</v>
      </c>
      <c r="AD26" s="150">
        <v>5985</v>
      </c>
      <c r="AE26" s="145">
        <f t="shared" si="7"/>
        <v>167</v>
      </c>
      <c r="AF26" s="145">
        <f t="shared" si="9"/>
        <v>157</v>
      </c>
      <c r="AG26" s="145">
        <f t="shared" si="11"/>
        <v>8</v>
      </c>
      <c r="AH26" s="145">
        <f t="shared" si="12"/>
        <v>2</v>
      </c>
      <c r="AI26" s="145">
        <v>200</v>
      </c>
      <c r="AJ26" s="145">
        <f t="shared" si="8"/>
        <v>-33</v>
      </c>
      <c r="AK26" s="120" t="s">
        <v>421</v>
      </c>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row>
    <row r="27" spans="1:200" ht="28.5" customHeight="1">
      <c r="A27" s="120" t="s">
        <v>41</v>
      </c>
      <c r="B27" s="120">
        <v>130124</v>
      </c>
      <c r="C27" s="140">
        <v>179383</v>
      </c>
      <c r="D27" s="140">
        <v>181307</v>
      </c>
      <c r="E27" s="140">
        <v>123928</v>
      </c>
      <c r="F27" s="140">
        <v>126804</v>
      </c>
      <c r="G27" s="140">
        <v>55455</v>
      </c>
      <c r="H27" s="140">
        <v>54503</v>
      </c>
      <c r="I27" s="150">
        <v>15</v>
      </c>
      <c r="J27" s="150">
        <v>654336</v>
      </c>
      <c r="K27" s="150">
        <v>10</v>
      </c>
      <c r="L27" s="150">
        <v>1345</v>
      </c>
      <c r="M27" s="150">
        <v>5</v>
      </c>
      <c r="N27" s="150">
        <v>4</v>
      </c>
      <c r="O27" s="150">
        <v>2727</v>
      </c>
      <c r="P27" s="150">
        <v>100823</v>
      </c>
      <c r="Q27" s="150">
        <v>1127</v>
      </c>
      <c r="R27" s="150">
        <v>3896</v>
      </c>
      <c r="S27" s="150">
        <v>1040</v>
      </c>
      <c r="T27" s="150">
        <v>159</v>
      </c>
      <c r="U27" s="150">
        <v>30</v>
      </c>
      <c r="V27" s="150">
        <v>42</v>
      </c>
      <c r="W27" s="150">
        <v>168</v>
      </c>
      <c r="X27" s="150">
        <v>2570</v>
      </c>
      <c r="Y27" s="149">
        <v>1</v>
      </c>
      <c r="Z27" s="150">
        <v>243828</v>
      </c>
      <c r="AA27" s="150">
        <v>2</v>
      </c>
      <c r="AB27" s="150">
        <v>75372</v>
      </c>
      <c r="AC27" s="150">
        <v>3</v>
      </c>
      <c r="AD27" s="150">
        <v>24384</v>
      </c>
      <c r="AE27" s="145">
        <f t="shared" si="7"/>
        <v>1134</v>
      </c>
      <c r="AF27" s="145">
        <f t="shared" si="9"/>
        <v>1007</v>
      </c>
      <c r="AG27" s="145">
        <f t="shared" si="11"/>
        <v>117</v>
      </c>
      <c r="AH27" s="145">
        <f t="shared" si="12"/>
        <v>10</v>
      </c>
      <c r="AI27" s="145">
        <v>1387</v>
      </c>
      <c r="AJ27" s="145">
        <f t="shared" si="8"/>
        <v>-253</v>
      </c>
      <c r="AK27" s="63" t="s">
        <v>422</v>
      </c>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row>
    <row r="28" spans="1:200" ht="28.5" customHeight="1">
      <c r="A28" s="120" t="s">
        <v>42</v>
      </c>
      <c r="B28" s="120">
        <v>130182</v>
      </c>
      <c r="C28" s="149">
        <v>452999</v>
      </c>
      <c r="D28" s="149">
        <v>453256</v>
      </c>
      <c r="E28" s="149">
        <v>324899</v>
      </c>
      <c r="F28" s="149">
        <v>321564</v>
      </c>
      <c r="G28" s="149">
        <v>128100</v>
      </c>
      <c r="H28" s="149">
        <v>131692</v>
      </c>
      <c r="I28" s="150">
        <v>15</v>
      </c>
      <c r="J28" s="150">
        <v>1533039</v>
      </c>
      <c r="K28" s="150">
        <v>10</v>
      </c>
      <c r="L28" s="150">
        <v>27888</v>
      </c>
      <c r="M28" s="150">
        <v>5</v>
      </c>
      <c r="N28" s="150">
        <v>18348</v>
      </c>
      <c r="O28" s="150">
        <v>7883</v>
      </c>
      <c r="P28" s="150">
        <v>257853</v>
      </c>
      <c r="Q28" s="150">
        <v>2680</v>
      </c>
      <c r="R28" s="150">
        <v>10607</v>
      </c>
      <c r="S28" s="150">
        <v>2077</v>
      </c>
      <c r="T28" s="150">
        <v>540</v>
      </c>
      <c r="U28" s="150">
        <v>148</v>
      </c>
      <c r="V28" s="150">
        <v>209</v>
      </c>
      <c r="W28" s="150">
        <v>1318</v>
      </c>
      <c r="X28" s="150">
        <v>6800</v>
      </c>
      <c r="Y28" s="149">
        <v>1</v>
      </c>
      <c r="Z28" s="150">
        <v>703416</v>
      </c>
      <c r="AA28" s="149">
        <v>2</v>
      </c>
      <c r="AB28" s="150">
        <v>256401</v>
      </c>
      <c r="AC28" s="150">
        <v>3</v>
      </c>
      <c r="AD28" s="150">
        <v>60994</v>
      </c>
      <c r="AE28" s="145">
        <f t="shared" si="7"/>
        <v>2735</v>
      </c>
      <c r="AF28" s="145">
        <f t="shared" si="9"/>
        <v>2407</v>
      </c>
      <c r="AG28" s="145">
        <f t="shared" si="11"/>
        <v>300</v>
      </c>
      <c r="AH28" s="145">
        <f>ROUNDUP((W28+X28)*100/3/10000+0.27,0)</f>
        <v>28</v>
      </c>
      <c r="AI28" s="145">
        <v>3211</v>
      </c>
      <c r="AJ28" s="145">
        <f t="shared" si="8"/>
        <v>-476</v>
      </c>
      <c r="AK28" s="120" t="s">
        <v>423</v>
      </c>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row>
    <row r="29" spans="1:200" ht="28.5" customHeight="1">
      <c r="A29" s="120" t="s">
        <v>43</v>
      </c>
      <c r="B29" s="120">
        <v>130185</v>
      </c>
      <c r="C29" s="149">
        <v>220138</v>
      </c>
      <c r="D29" s="149">
        <v>219832</v>
      </c>
      <c r="E29" s="149">
        <v>150767</v>
      </c>
      <c r="F29" s="149">
        <v>148959</v>
      </c>
      <c r="G29" s="149">
        <v>69371</v>
      </c>
      <c r="H29" s="149">
        <v>70873</v>
      </c>
      <c r="I29" s="150">
        <v>15</v>
      </c>
      <c r="J29" s="150">
        <v>850330</v>
      </c>
      <c r="K29" s="150"/>
      <c r="L29" s="150"/>
      <c r="M29" s="150"/>
      <c r="N29" s="150"/>
      <c r="O29" s="150">
        <v>1957</v>
      </c>
      <c r="P29" s="150">
        <v>98714</v>
      </c>
      <c r="Q29" s="150">
        <v>3110</v>
      </c>
      <c r="R29" s="150">
        <v>11438</v>
      </c>
      <c r="S29" s="150">
        <v>3545</v>
      </c>
      <c r="T29" s="150">
        <v>1129</v>
      </c>
      <c r="U29" s="150">
        <v>219</v>
      </c>
      <c r="V29" s="150">
        <v>367</v>
      </c>
      <c r="W29" s="150">
        <v>304</v>
      </c>
      <c r="X29" s="150">
        <v>2221</v>
      </c>
      <c r="Y29" s="149">
        <v>1</v>
      </c>
      <c r="Z29" s="150">
        <v>150798</v>
      </c>
      <c r="AA29" s="150">
        <v>2</v>
      </c>
      <c r="AB29" s="150">
        <v>63781</v>
      </c>
      <c r="AC29" s="150">
        <v>3</v>
      </c>
      <c r="AD29" s="150">
        <v>20913</v>
      </c>
      <c r="AE29" s="145">
        <f t="shared" si="7"/>
        <v>1445</v>
      </c>
      <c r="AF29" s="145">
        <f t="shared" si="9"/>
        <v>1293</v>
      </c>
      <c r="AG29" s="145">
        <f t="shared" si="11"/>
        <v>143</v>
      </c>
      <c r="AH29" s="145">
        <f>ROUNDUP((W29+X29)*100/3/10000,0)</f>
        <v>9</v>
      </c>
      <c r="AI29" s="145">
        <v>1706</v>
      </c>
      <c r="AJ29" s="145">
        <f t="shared" si="8"/>
        <v>-261</v>
      </c>
      <c r="AK29" s="120" t="s">
        <v>424</v>
      </c>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row>
    <row r="30" spans="1:200" ht="28.5" customHeight="1">
      <c r="A30" s="120" t="s">
        <v>44</v>
      </c>
      <c r="B30" s="120">
        <v>130111</v>
      </c>
      <c r="C30" s="149">
        <v>24171</v>
      </c>
      <c r="D30" s="149">
        <v>25391</v>
      </c>
      <c r="E30" s="149">
        <v>8860</v>
      </c>
      <c r="F30" s="149">
        <v>9707</v>
      </c>
      <c r="G30" s="149">
        <v>15311</v>
      </c>
      <c r="H30" s="149">
        <v>15684</v>
      </c>
      <c r="I30" s="150">
        <v>15</v>
      </c>
      <c r="J30" s="150">
        <v>185473</v>
      </c>
      <c r="K30" s="150">
        <v>10</v>
      </c>
      <c r="L30" s="150" t="s">
        <v>45</v>
      </c>
      <c r="M30" s="150">
        <v>5</v>
      </c>
      <c r="N30" s="150" t="s">
        <v>45</v>
      </c>
      <c r="O30" s="150">
        <v>230</v>
      </c>
      <c r="P30" s="150">
        <v>7339</v>
      </c>
      <c r="Q30" s="150">
        <v>113</v>
      </c>
      <c r="R30" s="150">
        <v>460</v>
      </c>
      <c r="S30" s="150">
        <v>554</v>
      </c>
      <c r="T30" s="150">
        <v>123</v>
      </c>
      <c r="U30" s="150">
        <v>6</v>
      </c>
      <c r="V30" s="150">
        <v>22</v>
      </c>
      <c r="W30" s="150">
        <v>98</v>
      </c>
      <c r="X30" s="150">
        <v>132</v>
      </c>
      <c r="Y30" s="149">
        <v>1</v>
      </c>
      <c r="Z30" s="150">
        <v>86124</v>
      </c>
      <c r="AA30" s="149">
        <v>2</v>
      </c>
      <c r="AB30" s="150">
        <v>29752</v>
      </c>
      <c r="AC30" s="150">
        <v>3</v>
      </c>
      <c r="AD30" s="150">
        <v>9169</v>
      </c>
      <c r="AE30" s="145">
        <f t="shared" si="7"/>
        <v>299</v>
      </c>
      <c r="AF30" s="145">
        <f t="shared" si="9"/>
        <v>287</v>
      </c>
      <c r="AG30" s="145">
        <f t="shared" si="11"/>
        <v>11</v>
      </c>
      <c r="AH30" s="145">
        <f>ROUNDUP((W30+X30)*100/3/10000,0)</f>
        <v>1</v>
      </c>
      <c r="AI30" s="145">
        <v>350</v>
      </c>
      <c r="AJ30" s="145">
        <f t="shared" si="8"/>
        <v>-51</v>
      </c>
      <c r="AK30" s="120" t="s">
        <v>425</v>
      </c>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row>
    <row r="31" spans="1:200" ht="28.5" customHeight="1">
      <c r="A31" s="120" t="s">
        <v>46</v>
      </c>
      <c r="B31" s="120">
        <v>130187</v>
      </c>
      <c r="C31" s="149">
        <v>28369</v>
      </c>
      <c r="D31" s="149">
        <v>28123</v>
      </c>
      <c r="E31" s="149">
        <v>21824</v>
      </c>
      <c r="F31" s="149">
        <v>21531</v>
      </c>
      <c r="G31" s="149">
        <v>6545</v>
      </c>
      <c r="H31" s="149">
        <v>6592</v>
      </c>
      <c r="I31" s="150">
        <v>15</v>
      </c>
      <c r="J31" s="150">
        <v>78065</v>
      </c>
      <c r="K31" s="150">
        <v>10</v>
      </c>
      <c r="L31" s="150">
        <v>0</v>
      </c>
      <c r="M31" s="150">
        <v>5</v>
      </c>
      <c r="N31" s="150">
        <v>0</v>
      </c>
      <c r="O31" s="150">
        <v>434</v>
      </c>
      <c r="P31" s="150">
        <v>13876</v>
      </c>
      <c r="Q31" s="150">
        <v>137</v>
      </c>
      <c r="R31" s="150">
        <v>405</v>
      </c>
      <c r="S31" s="150">
        <v>65</v>
      </c>
      <c r="T31" s="150">
        <v>13</v>
      </c>
      <c r="U31" s="150">
        <v>8</v>
      </c>
      <c r="V31" s="150">
        <v>10</v>
      </c>
      <c r="W31" s="150">
        <v>46</v>
      </c>
      <c r="X31" s="150">
        <v>390</v>
      </c>
      <c r="Y31" s="149">
        <v>1</v>
      </c>
      <c r="Z31" s="150">
        <v>37068</v>
      </c>
      <c r="AA31" s="150">
        <v>2</v>
      </c>
      <c r="AB31" s="150">
        <v>11702</v>
      </c>
      <c r="AC31" s="150">
        <v>3</v>
      </c>
      <c r="AD31" s="150">
        <v>3502</v>
      </c>
      <c r="AE31" s="145">
        <f t="shared" si="7"/>
        <v>139</v>
      </c>
      <c r="AF31" s="145">
        <f t="shared" si="9"/>
        <v>121</v>
      </c>
      <c r="AG31" s="145">
        <f t="shared" si="11"/>
        <v>16</v>
      </c>
      <c r="AH31" s="145">
        <f>ROUNDUP((W31+X31)*100/3/10000,0)</f>
        <v>2</v>
      </c>
      <c r="AI31" s="145">
        <v>175</v>
      </c>
      <c r="AJ31" s="145">
        <f t="shared" si="8"/>
        <v>-36</v>
      </c>
      <c r="AK31" s="120" t="s">
        <v>426</v>
      </c>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row>
    <row r="32" spans="1:200" ht="28.5" customHeight="1">
      <c r="A32" s="120" t="s">
        <v>47</v>
      </c>
      <c r="B32" s="120">
        <v>130186</v>
      </c>
      <c r="C32" s="149">
        <v>197</v>
      </c>
      <c r="D32" s="149">
        <v>233</v>
      </c>
      <c r="E32" s="149">
        <v>183</v>
      </c>
      <c r="F32" s="149">
        <v>218</v>
      </c>
      <c r="G32" s="149">
        <v>14</v>
      </c>
      <c r="H32" s="149">
        <v>15</v>
      </c>
      <c r="I32" s="150">
        <v>15</v>
      </c>
      <c r="J32" s="150">
        <v>174</v>
      </c>
      <c r="K32" s="150">
        <v>10</v>
      </c>
      <c r="L32" s="150">
        <v>0</v>
      </c>
      <c r="M32" s="150">
        <v>5</v>
      </c>
      <c r="N32" s="150">
        <v>0</v>
      </c>
      <c r="O32" s="150">
        <v>143</v>
      </c>
      <c r="P32" s="150">
        <v>26</v>
      </c>
      <c r="Q32" s="150">
        <v>2</v>
      </c>
      <c r="R32" s="150">
        <v>3</v>
      </c>
      <c r="S32" s="150">
        <v>9</v>
      </c>
      <c r="T32" s="150">
        <v>2</v>
      </c>
      <c r="U32" s="150">
        <v>0</v>
      </c>
      <c r="V32" s="150">
        <v>1</v>
      </c>
      <c r="W32" s="150">
        <v>0</v>
      </c>
      <c r="X32" s="150">
        <v>143</v>
      </c>
      <c r="Y32" s="149">
        <v>1</v>
      </c>
      <c r="Z32" s="150">
        <v>4</v>
      </c>
      <c r="AA32" s="149">
        <v>2</v>
      </c>
      <c r="AB32" s="150">
        <v>4</v>
      </c>
      <c r="AC32" s="150">
        <v>3</v>
      </c>
      <c r="AD32" s="150">
        <v>1</v>
      </c>
      <c r="AE32" s="145">
        <f t="shared" si="7"/>
        <v>3</v>
      </c>
      <c r="AF32" s="145">
        <f t="shared" si="9"/>
        <v>1</v>
      </c>
      <c r="AG32" s="145">
        <f t="shared" si="11"/>
        <v>1</v>
      </c>
      <c r="AH32" s="145">
        <f>ROUNDUP((W32+X32)*100/3/10000,0)</f>
        <v>1</v>
      </c>
      <c r="AI32" s="145"/>
      <c r="AJ32" s="145">
        <f t="shared" si="8"/>
        <v>3</v>
      </c>
      <c r="AK32" s="120"/>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row>
    <row r="33" spans="1:37" s="72" customFormat="1" ht="28.5" customHeight="1">
      <c r="A33" s="21" t="s">
        <v>277</v>
      </c>
      <c r="B33" s="21">
        <v>130700</v>
      </c>
      <c r="C33" s="151">
        <v>1962796</v>
      </c>
      <c r="D33" s="151">
        <v>2097652</v>
      </c>
      <c r="E33" s="151">
        <v>1303012</v>
      </c>
      <c r="F33" s="151">
        <v>1384493</v>
      </c>
      <c r="G33" s="151">
        <v>659784</v>
      </c>
      <c r="H33" s="151">
        <v>713159</v>
      </c>
      <c r="I33" s="152">
        <v>15</v>
      </c>
      <c r="J33" s="151">
        <v>8272279</v>
      </c>
      <c r="K33" s="152">
        <v>10</v>
      </c>
      <c r="L33" s="151">
        <v>-1120</v>
      </c>
      <c r="M33" s="152">
        <v>5</v>
      </c>
      <c r="N33" s="151">
        <v>-1232</v>
      </c>
      <c r="O33" s="151">
        <v>274597</v>
      </c>
      <c r="P33" s="151">
        <v>800053</v>
      </c>
      <c r="Q33" s="151">
        <v>14410</v>
      </c>
      <c r="R33" s="151">
        <v>38062</v>
      </c>
      <c r="S33" s="151">
        <v>15187</v>
      </c>
      <c r="T33" s="151">
        <v>4626</v>
      </c>
      <c r="U33" s="151">
        <v>911</v>
      </c>
      <c r="V33" s="151">
        <v>1201</v>
      </c>
      <c r="W33" s="151">
        <v>4625</v>
      </c>
      <c r="X33" s="151">
        <v>276148</v>
      </c>
      <c r="Y33" s="151">
        <v>1</v>
      </c>
      <c r="Z33" s="151">
        <v>3348716</v>
      </c>
      <c r="AA33" s="151">
        <v>2</v>
      </c>
      <c r="AB33" s="151">
        <v>1395995</v>
      </c>
      <c r="AC33" s="151">
        <v>3</v>
      </c>
      <c r="AD33" s="151">
        <v>403637</v>
      </c>
      <c r="AE33" s="151">
        <f t="shared" si="7"/>
        <v>16689</v>
      </c>
      <c r="AF33" s="151">
        <f>SUM(AF34:AF52)</f>
        <v>12784</v>
      </c>
      <c r="AG33" s="151">
        <f>SUM(AG34:AG52)</f>
        <v>2181</v>
      </c>
      <c r="AH33" s="151">
        <f>SUM(AH34:AH52)</f>
        <v>1724</v>
      </c>
      <c r="AI33" s="151">
        <v>18521</v>
      </c>
      <c r="AJ33" s="151">
        <f t="shared" si="8"/>
        <v>-1832</v>
      </c>
      <c r="AK33" s="127"/>
    </row>
    <row r="34" spans="1:37" s="65" customFormat="1" ht="28.5" customHeight="1">
      <c r="A34" s="22" t="s">
        <v>48</v>
      </c>
      <c r="B34" s="22">
        <v>130722</v>
      </c>
      <c r="C34" s="153">
        <v>218613</v>
      </c>
      <c r="D34" s="153">
        <v>218265</v>
      </c>
      <c r="E34" s="153">
        <v>147407</v>
      </c>
      <c r="F34" s="153">
        <v>143887</v>
      </c>
      <c r="G34" s="153">
        <v>71206</v>
      </c>
      <c r="H34" s="153">
        <v>74378</v>
      </c>
      <c r="I34" s="153">
        <v>15</v>
      </c>
      <c r="J34" s="153">
        <v>846332</v>
      </c>
      <c r="K34" s="153">
        <v>10</v>
      </c>
      <c r="L34" s="153">
        <v>-509</v>
      </c>
      <c r="M34" s="153">
        <v>5</v>
      </c>
      <c r="N34" s="153">
        <v>-481</v>
      </c>
      <c r="O34" s="153">
        <v>21717</v>
      </c>
      <c r="P34" s="153">
        <v>82050</v>
      </c>
      <c r="Q34" s="153">
        <v>1225</v>
      </c>
      <c r="R34" s="153">
        <v>3476</v>
      </c>
      <c r="S34" s="153">
        <v>1323</v>
      </c>
      <c r="T34" s="153">
        <v>387</v>
      </c>
      <c r="U34" s="153">
        <v>99</v>
      </c>
      <c r="V34" s="153">
        <v>127</v>
      </c>
      <c r="W34" s="153">
        <v>1784</v>
      </c>
      <c r="X34" s="153">
        <v>20019</v>
      </c>
      <c r="Y34" s="153">
        <v>1</v>
      </c>
      <c r="Z34" s="153">
        <v>397932</v>
      </c>
      <c r="AA34" s="153">
        <v>2</v>
      </c>
      <c r="AB34" s="153">
        <v>148638</v>
      </c>
      <c r="AC34" s="153">
        <v>3</v>
      </c>
      <c r="AD34" s="153">
        <v>30012</v>
      </c>
      <c r="AE34" s="153">
        <f t="shared" si="7"/>
        <v>1691</v>
      </c>
      <c r="AF34" s="153">
        <f t="shared" ref="AF34:AF52" si="13">ROUNDUP((I34*J34+K34*L34+M34*N34+(Y34*Z34+AA34*AB34+AC34*AD34)/2)/10000,0)</f>
        <v>1309</v>
      </c>
      <c r="AG34" s="153">
        <f t="shared" ref="AG34:AG43" si="14">ROUNDUP(((O34+P34)*30+Q34*45+R34*60+S34*75+T34*90+U34*105+V34*120)/3*2/10000,0)</f>
        <v>236</v>
      </c>
      <c r="AH34" s="153">
        <f>ROUNDUP((W34+X34)*100/3*2/10000,0)</f>
        <v>146</v>
      </c>
      <c r="AI34" s="153">
        <v>1929</v>
      </c>
      <c r="AJ34" s="153">
        <f t="shared" si="8"/>
        <v>-238</v>
      </c>
      <c r="AK34" s="73" t="s">
        <v>278</v>
      </c>
    </row>
    <row r="35" spans="1:37" s="65" customFormat="1" ht="28.5" customHeight="1">
      <c r="A35" s="22" t="s">
        <v>49</v>
      </c>
      <c r="B35" s="22">
        <v>130723</v>
      </c>
      <c r="C35" s="153">
        <v>129835</v>
      </c>
      <c r="D35" s="153">
        <v>130099</v>
      </c>
      <c r="E35" s="153">
        <v>75656</v>
      </c>
      <c r="F35" s="153">
        <v>75439</v>
      </c>
      <c r="G35" s="153">
        <v>54179</v>
      </c>
      <c r="H35" s="153">
        <v>54660</v>
      </c>
      <c r="I35" s="153">
        <v>15</v>
      </c>
      <c r="J35" s="153">
        <v>651973</v>
      </c>
      <c r="K35" s="153">
        <v>10</v>
      </c>
      <c r="L35" s="153">
        <v>125</v>
      </c>
      <c r="M35" s="153">
        <v>5</v>
      </c>
      <c r="N35" s="153">
        <v>154</v>
      </c>
      <c r="O35" s="153">
        <v>24568</v>
      </c>
      <c r="P35" s="153">
        <v>36005</v>
      </c>
      <c r="Q35" s="153">
        <v>1053</v>
      </c>
      <c r="R35" s="153">
        <v>2872</v>
      </c>
      <c r="S35" s="153">
        <v>1182</v>
      </c>
      <c r="T35" s="153">
        <v>169</v>
      </c>
      <c r="U35" s="153">
        <v>32</v>
      </c>
      <c r="V35" s="153">
        <v>38</v>
      </c>
      <c r="W35" s="153">
        <v>164</v>
      </c>
      <c r="X35" s="153">
        <v>24520</v>
      </c>
      <c r="Y35" s="153">
        <v>1</v>
      </c>
      <c r="Z35" s="153">
        <v>301864</v>
      </c>
      <c r="AA35" s="153">
        <v>2</v>
      </c>
      <c r="AB35" s="153">
        <v>102108</v>
      </c>
      <c r="AC35" s="153">
        <v>3</v>
      </c>
      <c r="AD35" s="153">
        <v>12096</v>
      </c>
      <c r="AE35" s="153">
        <f t="shared" si="7"/>
        <v>1315</v>
      </c>
      <c r="AF35" s="153">
        <f t="shared" si="13"/>
        <v>1006</v>
      </c>
      <c r="AG35" s="153">
        <f t="shared" si="14"/>
        <v>144</v>
      </c>
      <c r="AH35" s="153">
        <f>ROUNDUP((W35+X35)*100/3*2/10000,0)</f>
        <v>165</v>
      </c>
      <c r="AI35" s="153">
        <v>1345</v>
      </c>
      <c r="AJ35" s="153">
        <f t="shared" si="8"/>
        <v>-30</v>
      </c>
      <c r="AK35" s="73" t="s">
        <v>279</v>
      </c>
    </row>
    <row r="36" spans="1:37" s="65" customFormat="1" ht="28.5" customHeight="1">
      <c r="A36" s="22" t="s">
        <v>50</v>
      </c>
      <c r="B36" s="22">
        <v>130724</v>
      </c>
      <c r="C36" s="153">
        <v>115877</v>
      </c>
      <c r="D36" s="153">
        <v>117784</v>
      </c>
      <c r="E36" s="153">
        <v>70848</v>
      </c>
      <c r="F36" s="153">
        <v>74440</v>
      </c>
      <c r="G36" s="153">
        <v>45029</v>
      </c>
      <c r="H36" s="153">
        <v>43344</v>
      </c>
      <c r="I36" s="153">
        <v>15</v>
      </c>
      <c r="J36" s="153">
        <v>495762</v>
      </c>
      <c r="K36" s="153">
        <v>10</v>
      </c>
      <c r="L36" s="153">
        <v>64</v>
      </c>
      <c r="M36" s="153">
        <v>5</v>
      </c>
      <c r="N36" s="153">
        <v>27</v>
      </c>
      <c r="O36" s="153">
        <v>25652</v>
      </c>
      <c r="P36" s="153">
        <v>35096</v>
      </c>
      <c r="Q36" s="153">
        <v>925</v>
      </c>
      <c r="R36" s="153">
        <v>2997</v>
      </c>
      <c r="S36" s="153">
        <v>1312</v>
      </c>
      <c r="T36" s="153">
        <v>161</v>
      </c>
      <c r="U36" s="153">
        <v>37</v>
      </c>
      <c r="V36" s="153">
        <v>59</v>
      </c>
      <c r="W36" s="153">
        <v>250</v>
      </c>
      <c r="X36" s="153">
        <v>25769</v>
      </c>
      <c r="Y36" s="153">
        <v>1</v>
      </c>
      <c r="Z36" s="153">
        <v>306066</v>
      </c>
      <c r="AA36" s="153">
        <v>2</v>
      </c>
      <c r="AB36" s="153">
        <v>55653</v>
      </c>
      <c r="AC36" s="153">
        <v>3</v>
      </c>
      <c r="AD36" s="153">
        <v>9274</v>
      </c>
      <c r="AE36" s="153">
        <f t="shared" si="7"/>
        <v>1085</v>
      </c>
      <c r="AF36" s="153">
        <f t="shared" si="13"/>
        <v>766</v>
      </c>
      <c r="AG36" s="153">
        <f t="shared" si="14"/>
        <v>145</v>
      </c>
      <c r="AH36" s="153">
        <f>ROUNDUP((W36+X36)*100/3*2/10000,0)</f>
        <v>174</v>
      </c>
      <c r="AI36" s="153">
        <v>1149</v>
      </c>
      <c r="AJ36" s="153">
        <f t="shared" si="8"/>
        <v>-64</v>
      </c>
      <c r="AK36" s="73" t="s">
        <v>280</v>
      </c>
    </row>
    <row r="37" spans="1:37" s="65" customFormat="1" ht="28.5" customHeight="1">
      <c r="A37" s="22" t="s">
        <v>51</v>
      </c>
      <c r="B37" s="22">
        <v>130725</v>
      </c>
      <c r="C37" s="153">
        <v>95602</v>
      </c>
      <c r="D37" s="153">
        <v>98560</v>
      </c>
      <c r="E37" s="153">
        <v>60785</v>
      </c>
      <c r="F37" s="153">
        <v>62342</v>
      </c>
      <c r="G37" s="153">
        <v>34817</v>
      </c>
      <c r="H37" s="153">
        <v>36218</v>
      </c>
      <c r="I37" s="153">
        <v>15</v>
      </c>
      <c r="J37" s="153">
        <v>408750</v>
      </c>
      <c r="K37" s="153">
        <v>10</v>
      </c>
      <c r="L37" s="153">
        <v>1192</v>
      </c>
      <c r="M37" s="153">
        <v>5</v>
      </c>
      <c r="N37" s="153">
        <v>21</v>
      </c>
      <c r="O37" s="153">
        <v>21308</v>
      </c>
      <c r="P37" s="153">
        <v>30374</v>
      </c>
      <c r="Q37" s="153">
        <v>438</v>
      </c>
      <c r="R37" s="153">
        <v>1573</v>
      </c>
      <c r="S37" s="153">
        <v>420</v>
      </c>
      <c r="T37" s="153">
        <v>390</v>
      </c>
      <c r="U37" s="153">
        <v>47</v>
      </c>
      <c r="V37" s="153">
        <v>84</v>
      </c>
      <c r="W37" s="153">
        <v>147</v>
      </c>
      <c r="X37" s="153">
        <v>21642</v>
      </c>
      <c r="Y37" s="153">
        <v>1</v>
      </c>
      <c r="Z37" s="153">
        <v>209594</v>
      </c>
      <c r="AA37" s="153">
        <v>2</v>
      </c>
      <c r="AB37" s="153">
        <v>70476</v>
      </c>
      <c r="AC37" s="153">
        <v>3</v>
      </c>
      <c r="AD37" s="153">
        <v>17712</v>
      </c>
      <c r="AE37" s="153">
        <f t="shared" si="7"/>
        <v>898</v>
      </c>
      <c r="AF37" s="153">
        <f t="shared" si="13"/>
        <v>635</v>
      </c>
      <c r="AG37" s="153">
        <f t="shared" si="14"/>
        <v>117</v>
      </c>
      <c r="AH37" s="153">
        <f>ROUNDUP((W37+X37)*100/3*2/10000,0)</f>
        <v>146</v>
      </c>
      <c r="AI37" s="153">
        <v>901</v>
      </c>
      <c r="AJ37" s="153">
        <f t="shared" si="8"/>
        <v>-3</v>
      </c>
      <c r="AK37" s="73" t="s">
        <v>281</v>
      </c>
    </row>
    <row r="38" spans="1:37" s="65" customFormat="1" ht="28.5" customHeight="1">
      <c r="A38" s="22" t="s">
        <v>52</v>
      </c>
      <c r="B38" s="22">
        <v>130726</v>
      </c>
      <c r="C38" s="153">
        <v>262141</v>
      </c>
      <c r="D38" s="153">
        <v>263385</v>
      </c>
      <c r="E38" s="153">
        <v>182112</v>
      </c>
      <c r="F38" s="153">
        <v>182361</v>
      </c>
      <c r="G38" s="153">
        <v>80029</v>
      </c>
      <c r="H38" s="153">
        <v>81024</v>
      </c>
      <c r="I38" s="153">
        <v>15</v>
      </c>
      <c r="J38" s="153">
        <v>992041</v>
      </c>
      <c r="K38" s="153">
        <v>10</v>
      </c>
      <c r="L38" s="153">
        <v>125</v>
      </c>
      <c r="M38" s="153">
        <v>5</v>
      </c>
      <c r="N38" s="153">
        <v>21</v>
      </c>
      <c r="O38" s="153">
        <v>38731</v>
      </c>
      <c r="P38" s="153">
        <v>117023</v>
      </c>
      <c r="Q38" s="153">
        <v>1768</v>
      </c>
      <c r="R38" s="153">
        <v>3417</v>
      </c>
      <c r="S38" s="153">
        <v>1913</v>
      </c>
      <c r="T38" s="153">
        <v>289</v>
      </c>
      <c r="U38" s="153">
        <v>97</v>
      </c>
      <c r="V38" s="153">
        <v>88</v>
      </c>
      <c r="W38" s="153">
        <v>265</v>
      </c>
      <c r="X38" s="153">
        <v>39100</v>
      </c>
      <c r="Y38" s="153">
        <v>1</v>
      </c>
      <c r="Z38" s="153">
        <v>492553</v>
      </c>
      <c r="AA38" s="153">
        <v>2</v>
      </c>
      <c r="AB38" s="153">
        <v>201770</v>
      </c>
      <c r="AC38" s="153">
        <v>3</v>
      </c>
      <c r="AD38" s="153">
        <v>60772</v>
      </c>
      <c r="AE38" s="153">
        <f t="shared" si="7"/>
        <v>2150</v>
      </c>
      <c r="AF38" s="153">
        <f t="shared" si="13"/>
        <v>1543</v>
      </c>
      <c r="AG38" s="153">
        <f t="shared" si="14"/>
        <v>344</v>
      </c>
      <c r="AH38" s="153">
        <f>ROUNDUP((W38+X38)*100/3*2/10000,0)</f>
        <v>263</v>
      </c>
      <c r="AI38" s="153">
        <v>2240</v>
      </c>
      <c r="AJ38" s="153">
        <f t="shared" si="8"/>
        <v>-90</v>
      </c>
      <c r="AK38" s="73" t="s">
        <v>282</v>
      </c>
    </row>
    <row r="39" spans="1:37" s="65" customFormat="1" ht="28.5" customHeight="1">
      <c r="A39" s="54" t="s">
        <v>53</v>
      </c>
      <c r="B39" s="22">
        <v>130727</v>
      </c>
      <c r="C39" s="153">
        <v>131910</v>
      </c>
      <c r="D39" s="153">
        <v>133571</v>
      </c>
      <c r="E39" s="153">
        <v>87935</v>
      </c>
      <c r="F39" s="153">
        <v>89032</v>
      </c>
      <c r="G39" s="153">
        <v>43975</v>
      </c>
      <c r="H39" s="153">
        <v>44539</v>
      </c>
      <c r="I39" s="153">
        <v>15</v>
      </c>
      <c r="J39" s="153">
        <v>529927</v>
      </c>
      <c r="K39" s="153">
        <v>10</v>
      </c>
      <c r="L39" s="153">
        <v>-26</v>
      </c>
      <c r="M39" s="153">
        <v>5</v>
      </c>
      <c r="N39" s="153">
        <v>-48</v>
      </c>
      <c r="O39" s="153">
        <v>21913</v>
      </c>
      <c r="P39" s="153">
        <v>48590</v>
      </c>
      <c r="Q39" s="153">
        <v>670</v>
      </c>
      <c r="R39" s="153">
        <v>1040</v>
      </c>
      <c r="S39" s="153">
        <v>553</v>
      </c>
      <c r="T39" s="153">
        <v>65</v>
      </c>
      <c r="U39" s="153">
        <v>41</v>
      </c>
      <c r="V39" s="153">
        <v>55</v>
      </c>
      <c r="W39" s="153">
        <v>196</v>
      </c>
      <c r="X39" s="153">
        <v>21923</v>
      </c>
      <c r="Y39" s="153">
        <v>1</v>
      </c>
      <c r="Z39" s="153">
        <v>214320</v>
      </c>
      <c r="AA39" s="153">
        <v>2</v>
      </c>
      <c r="AB39" s="153">
        <v>104400</v>
      </c>
      <c r="AC39" s="153">
        <v>3</v>
      </c>
      <c r="AD39" s="153">
        <v>25188</v>
      </c>
      <c r="AE39" s="153">
        <f t="shared" si="7"/>
        <v>1121</v>
      </c>
      <c r="AF39" s="153">
        <f t="shared" si="13"/>
        <v>820</v>
      </c>
      <c r="AG39" s="153">
        <f t="shared" si="14"/>
        <v>152</v>
      </c>
      <c r="AH39" s="153">
        <f>ROUNDUP((W39+X39)*100/3*2/10000+0.8075,0)</f>
        <v>149</v>
      </c>
      <c r="AI39" s="153">
        <v>1265</v>
      </c>
      <c r="AJ39" s="153">
        <f t="shared" si="8"/>
        <v>-144</v>
      </c>
      <c r="AK39" s="73" t="s">
        <v>283</v>
      </c>
    </row>
    <row r="40" spans="1:37" s="65" customFormat="1" ht="28.5" customHeight="1">
      <c r="A40" s="22" t="s">
        <v>54</v>
      </c>
      <c r="B40" s="22">
        <v>130728</v>
      </c>
      <c r="C40" s="153">
        <v>117266</v>
      </c>
      <c r="D40" s="153">
        <v>117242</v>
      </c>
      <c r="E40" s="153">
        <v>70903</v>
      </c>
      <c r="F40" s="153">
        <v>70644</v>
      </c>
      <c r="G40" s="153">
        <v>46363</v>
      </c>
      <c r="H40" s="153">
        <v>46598</v>
      </c>
      <c r="I40" s="153">
        <v>15</v>
      </c>
      <c r="J40" s="153">
        <v>500390</v>
      </c>
      <c r="K40" s="153">
        <v>10</v>
      </c>
      <c r="L40" s="153">
        <v>326</v>
      </c>
      <c r="M40" s="153">
        <v>5</v>
      </c>
      <c r="N40" s="153">
        <v>197</v>
      </c>
      <c r="O40" s="153">
        <v>15321</v>
      </c>
      <c r="P40" s="153">
        <v>40494</v>
      </c>
      <c r="Q40" s="153">
        <v>881</v>
      </c>
      <c r="R40" s="153">
        <v>1331</v>
      </c>
      <c r="S40" s="153">
        <v>375</v>
      </c>
      <c r="T40" s="153">
        <v>153</v>
      </c>
      <c r="U40" s="153">
        <v>55</v>
      </c>
      <c r="V40" s="153">
        <v>83</v>
      </c>
      <c r="W40" s="153">
        <v>198</v>
      </c>
      <c r="X40" s="153">
        <v>15321</v>
      </c>
      <c r="Y40" s="153">
        <v>1</v>
      </c>
      <c r="Z40" s="153">
        <v>117098</v>
      </c>
      <c r="AA40" s="153">
        <v>2</v>
      </c>
      <c r="AB40" s="153">
        <v>95086</v>
      </c>
      <c r="AC40" s="153">
        <v>3</v>
      </c>
      <c r="AD40" s="153">
        <v>62546</v>
      </c>
      <c r="AE40" s="153">
        <f t="shared" si="7"/>
        <v>1004</v>
      </c>
      <c r="AF40" s="153">
        <f t="shared" si="13"/>
        <v>776</v>
      </c>
      <c r="AG40" s="153">
        <f t="shared" si="14"/>
        <v>124</v>
      </c>
      <c r="AH40" s="153">
        <f>ROUNDUP((W40+X40)*100/3*2/10000,0)</f>
        <v>104</v>
      </c>
      <c r="AI40" s="153">
        <v>1172</v>
      </c>
      <c r="AJ40" s="153">
        <f t="shared" si="8"/>
        <v>-168</v>
      </c>
      <c r="AK40" s="73" t="s">
        <v>284</v>
      </c>
    </row>
    <row r="41" spans="1:37" s="65" customFormat="1" ht="28.5" customHeight="1">
      <c r="A41" s="54" t="s">
        <v>55</v>
      </c>
      <c r="B41" s="22">
        <v>130730</v>
      </c>
      <c r="C41" s="153">
        <v>161436</v>
      </c>
      <c r="D41" s="153">
        <v>161590</v>
      </c>
      <c r="E41" s="153">
        <v>109238</v>
      </c>
      <c r="F41" s="153">
        <v>107847</v>
      </c>
      <c r="G41" s="153">
        <v>52198</v>
      </c>
      <c r="H41" s="153">
        <v>53743</v>
      </c>
      <c r="I41" s="153">
        <v>15</v>
      </c>
      <c r="J41" s="153">
        <v>649504</v>
      </c>
      <c r="K41" s="153">
        <v>10</v>
      </c>
      <c r="L41" s="153">
        <v>0</v>
      </c>
      <c r="M41" s="153">
        <v>5</v>
      </c>
      <c r="N41" s="153">
        <v>0</v>
      </c>
      <c r="O41" s="153">
        <v>4504</v>
      </c>
      <c r="P41" s="153">
        <v>72089</v>
      </c>
      <c r="Q41" s="153">
        <v>1275</v>
      </c>
      <c r="R41" s="153">
        <v>6209</v>
      </c>
      <c r="S41" s="153">
        <v>3217</v>
      </c>
      <c r="T41" s="153">
        <v>855</v>
      </c>
      <c r="U41" s="153">
        <v>47</v>
      </c>
      <c r="V41" s="153">
        <v>69</v>
      </c>
      <c r="W41" s="153">
        <v>103</v>
      </c>
      <c r="X41" s="153">
        <v>4724</v>
      </c>
      <c r="Y41" s="153">
        <v>1</v>
      </c>
      <c r="Z41" s="153">
        <v>96250</v>
      </c>
      <c r="AA41" s="153">
        <v>2</v>
      </c>
      <c r="AB41" s="153">
        <v>34112</v>
      </c>
      <c r="AC41" s="153">
        <v>3</v>
      </c>
      <c r="AD41" s="153">
        <v>9162</v>
      </c>
      <c r="AE41" s="153">
        <f t="shared" si="7"/>
        <v>1221</v>
      </c>
      <c r="AF41" s="153">
        <f t="shared" si="13"/>
        <v>984</v>
      </c>
      <c r="AG41" s="153">
        <f t="shared" si="14"/>
        <v>204</v>
      </c>
      <c r="AH41" s="153">
        <f>ROUNDUP((W41+X41)*100/3*2/10000,0)</f>
        <v>33</v>
      </c>
      <c r="AI41" s="153">
        <v>1415</v>
      </c>
      <c r="AJ41" s="153">
        <f t="shared" si="8"/>
        <v>-194</v>
      </c>
      <c r="AK41" s="73" t="s">
        <v>285</v>
      </c>
    </row>
    <row r="42" spans="1:37" s="65" customFormat="1" ht="28.5" customHeight="1">
      <c r="A42" s="22" t="s">
        <v>56</v>
      </c>
      <c r="B42" s="22">
        <v>130731</v>
      </c>
      <c r="C42" s="153">
        <v>196957</v>
      </c>
      <c r="D42" s="153">
        <v>196317</v>
      </c>
      <c r="E42" s="153">
        <v>139294</v>
      </c>
      <c r="F42" s="153">
        <v>137045</v>
      </c>
      <c r="G42" s="153">
        <v>57663</v>
      </c>
      <c r="H42" s="153">
        <v>59272</v>
      </c>
      <c r="I42" s="153">
        <v>15</v>
      </c>
      <c r="J42" s="153">
        <v>677076</v>
      </c>
      <c r="K42" s="153">
        <v>10</v>
      </c>
      <c r="L42" s="153">
        <v>94</v>
      </c>
      <c r="M42" s="153">
        <v>5</v>
      </c>
      <c r="N42" s="153">
        <v>80</v>
      </c>
      <c r="O42" s="153">
        <v>27708</v>
      </c>
      <c r="P42" s="153">
        <v>82622</v>
      </c>
      <c r="Q42" s="153">
        <v>1143</v>
      </c>
      <c r="R42" s="153">
        <v>2587</v>
      </c>
      <c r="S42" s="153">
        <v>644</v>
      </c>
      <c r="T42" s="153">
        <v>196</v>
      </c>
      <c r="U42" s="153">
        <v>78</v>
      </c>
      <c r="V42" s="153">
        <v>115</v>
      </c>
      <c r="W42" s="153">
        <v>457</v>
      </c>
      <c r="X42" s="153">
        <v>27534</v>
      </c>
      <c r="Y42" s="153">
        <v>1</v>
      </c>
      <c r="Z42" s="153">
        <v>307084</v>
      </c>
      <c r="AA42" s="153">
        <v>2</v>
      </c>
      <c r="AB42" s="153">
        <v>109217</v>
      </c>
      <c r="AC42" s="153">
        <v>3</v>
      </c>
      <c r="AD42" s="153">
        <v>28214</v>
      </c>
      <c r="AE42" s="153">
        <f t="shared" si="7"/>
        <v>1475</v>
      </c>
      <c r="AF42" s="153">
        <f t="shared" si="13"/>
        <v>1047</v>
      </c>
      <c r="AG42" s="153">
        <f t="shared" si="14"/>
        <v>241</v>
      </c>
      <c r="AH42" s="153">
        <f>ROUNDUP((W42+X42)*100/3*2/10000,0)</f>
        <v>187</v>
      </c>
      <c r="AI42" s="153">
        <v>1606</v>
      </c>
      <c r="AJ42" s="153">
        <f t="shared" si="8"/>
        <v>-131</v>
      </c>
      <c r="AK42" s="73" t="s">
        <v>286</v>
      </c>
    </row>
    <row r="43" spans="1:37" s="65" customFormat="1" ht="28.5" customHeight="1">
      <c r="A43" s="22" t="s">
        <v>57</v>
      </c>
      <c r="B43" s="22">
        <v>130732</v>
      </c>
      <c r="C43" s="153">
        <v>162964</v>
      </c>
      <c r="D43" s="153">
        <v>162628</v>
      </c>
      <c r="E43" s="153">
        <v>109782</v>
      </c>
      <c r="F43" s="153">
        <v>107711</v>
      </c>
      <c r="G43" s="153">
        <v>53182</v>
      </c>
      <c r="H43" s="153">
        <v>54917</v>
      </c>
      <c r="I43" s="153">
        <v>15</v>
      </c>
      <c r="J43" s="153">
        <v>626228</v>
      </c>
      <c r="K43" s="153">
        <v>10</v>
      </c>
      <c r="L43" s="153">
        <v>182</v>
      </c>
      <c r="M43" s="153">
        <v>5</v>
      </c>
      <c r="N43" s="153">
        <v>128</v>
      </c>
      <c r="O43" s="153">
        <v>26750</v>
      </c>
      <c r="P43" s="153">
        <v>50630</v>
      </c>
      <c r="Q43" s="153">
        <v>1511</v>
      </c>
      <c r="R43" s="153">
        <v>2822</v>
      </c>
      <c r="S43" s="153">
        <v>490</v>
      </c>
      <c r="T43" s="153">
        <v>194</v>
      </c>
      <c r="U43" s="153">
        <v>41</v>
      </c>
      <c r="V43" s="153">
        <v>90</v>
      </c>
      <c r="W43" s="153">
        <v>117</v>
      </c>
      <c r="X43" s="153">
        <v>28668</v>
      </c>
      <c r="Y43" s="153">
        <v>1</v>
      </c>
      <c r="Z43" s="153">
        <v>211893</v>
      </c>
      <c r="AA43" s="153">
        <v>2</v>
      </c>
      <c r="AB43" s="153">
        <v>115309</v>
      </c>
      <c r="AC43" s="153">
        <v>3</v>
      </c>
      <c r="AD43" s="153">
        <v>28682</v>
      </c>
      <c r="AE43" s="153">
        <f t="shared" si="7"/>
        <v>1335</v>
      </c>
      <c r="AF43" s="153">
        <f t="shared" si="13"/>
        <v>967</v>
      </c>
      <c r="AG43" s="153">
        <f t="shared" si="14"/>
        <v>176</v>
      </c>
      <c r="AH43" s="153">
        <f>ROUNDUP((W43+X43)*100/3*2/10000,0)</f>
        <v>192</v>
      </c>
      <c r="AI43" s="153">
        <v>1446</v>
      </c>
      <c r="AJ43" s="153">
        <f t="shared" si="8"/>
        <v>-111</v>
      </c>
      <c r="AK43" s="73" t="s">
        <v>287</v>
      </c>
    </row>
    <row r="44" spans="1:37" ht="28.5" customHeight="1">
      <c r="A44" s="23" t="s">
        <v>58</v>
      </c>
      <c r="B44" s="23">
        <v>130702</v>
      </c>
      <c r="C44" s="154">
        <v>40941</v>
      </c>
      <c r="D44" s="154">
        <v>40895</v>
      </c>
      <c r="E44" s="154">
        <v>27916</v>
      </c>
      <c r="F44" s="154">
        <v>27665</v>
      </c>
      <c r="G44" s="154">
        <v>13025</v>
      </c>
      <c r="H44" s="154">
        <v>13230</v>
      </c>
      <c r="I44" s="154">
        <v>15</v>
      </c>
      <c r="J44" s="154">
        <v>150141</v>
      </c>
      <c r="K44" s="154">
        <v>10</v>
      </c>
      <c r="L44" s="154">
        <v>32</v>
      </c>
      <c r="M44" s="154">
        <v>5</v>
      </c>
      <c r="N44" s="154">
        <v>23</v>
      </c>
      <c r="O44" s="155">
        <v>4034</v>
      </c>
      <c r="P44" s="155">
        <v>17586</v>
      </c>
      <c r="Q44" s="154">
        <v>744</v>
      </c>
      <c r="R44" s="154">
        <v>1191</v>
      </c>
      <c r="S44" s="154">
        <v>359</v>
      </c>
      <c r="T44" s="154">
        <v>105</v>
      </c>
      <c r="U44" s="154">
        <v>33</v>
      </c>
      <c r="V44" s="154">
        <v>32</v>
      </c>
      <c r="W44" s="155">
        <v>82</v>
      </c>
      <c r="X44" s="154">
        <v>3946</v>
      </c>
      <c r="Y44" s="154">
        <v>1</v>
      </c>
      <c r="Z44" s="154">
        <v>68346</v>
      </c>
      <c r="AA44" s="154">
        <v>2</v>
      </c>
      <c r="AB44" s="154">
        <v>24146</v>
      </c>
      <c r="AC44" s="154">
        <v>3</v>
      </c>
      <c r="AD44" s="154">
        <v>9698</v>
      </c>
      <c r="AE44" s="154">
        <f t="shared" si="7"/>
        <v>274</v>
      </c>
      <c r="AF44" s="154">
        <f t="shared" si="13"/>
        <v>233</v>
      </c>
      <c r="AG44" s="154">
        <f t="shared" ref="AG44:AG52" si="15">ROUNDUP(((O44+P44)*30+Q44*45+R44*60+S44*75+T44*90+U44*105+V44*120)/3/10000,0)</f>
        <v>27</v>
      </c>
      <c r="AH44" s="154">
        <f t="shared" ref="AH44:AH52" si="16">ROUNDUP((W44+X44)*100/3/10000,0)</f>
        <v>14</v>
      </c>
      <c r="AI44" s="154">
        <v>110</v>
      </c>
      <c r="AJ44" s="154">
        <f t="shared" si="8"/>
        <v>164</v>
      </c>
      <c r="AK44" s="24" t="s">
        <v>288</v>
      </c>
    </row>
    <row r="45" spans="1:37" ht="28.5" customHeight="1">
      <c r="A45" s="23" t="s">
        <v>37</v>
      </c>
      <c r="B45" s="23">
        <v>130703</v>
      </c>
      <c r="C45" s="154">
        <v>18287</v>
      </c>
      <c r="D45" s="154">
        <v>18173</v>
      </c>
      <c r="E45" s="154">
        <v>12652</v>
      </c>
      <c r="F45" s="154">
        <v>12690</v>
      </c>
      <c r="G45" s="154">
        <v>5635</v>
      </c>
      <c r="H45" s="154">
        <v>5483</v>
      </c>
      <c r="I45" s="154">
        <v>15</v>
      </c>
      <c r="J45" s="154">
        <v>63613</v>
      </c>
      <c r="K45" s="154">
        <v>10</v>
      </c>
      <c r="L45" s="154">
        <v>31</v>
      </c>
      <c r="M45" s="154">
        <v>5</v>
      </c>
      <c r="N45" s="154">
        <v>19</v>
      </c>
      <c r="O45" s="155">
        <v>4201</v>
      </c>
      <c r="P45" s="155">
        <v>5602</v>
      </c>
      <c r="Q45" s="154">
        <v>132</v>
      </c>
      <c r="R45" s="154">
        <v>386</v>
      </c>
      <c r="S45" s="154">
        <v>209</v>
      </c>
      <c r="T45" s="154">
        <v>133</v>
      </c>
      <c r="U45" s="154">
        <v>21</v>
      </c>
      <c r="V45" s="154">
        <v>36</v>
      </c>
      <c r="W45" s="155">
        <v>37</v>
      </c>
      <c r="X45" s="154">
        <v>4285</v>
      </c>
      <c r="Y45" s="154">
        <v>1</v>
      </c>
      <c r="Z45" s="154">
        <v>24606</v>
      </c>
      <c r="AA45" s="154">
        <v>2</v>
      </c>
      <c r="AB45" s="154">
        <v>10919</v>
      </c>
      <c r="AC45" s="154">
        <v>3</v>
      </c>
      <c r="AD45" s="154">
        <v>8190</v>
      </c>
      <c r="AE45" s="154">
        <f t="shared" si="7"/>
        <v>127</v>
      </c>
      <c r="AF45" s="154">
        <f t="shared" si="13"/>
        <v>100</v>
      </c>
      <c r="AG45" s="154">
        <f t="shared" si="15"/>
        <v>12</v>
      </c>
      <c r="AH45" s="154">
        <f t="shared" si="16"/>
        <v>15</v>
      </c>
      <c r="AI45" s="154">
        <v>140</v>
      </c>
      <c r="AJ45" s="154">
        <f t="shared" si="8"/>
        <v>-13</v>
      </c>
      <c r="AK45" s="24" t="s">
        <v>289</v>
      </c>
    </row>
    <row r="46" spans="1:37" ht="28.5" customHeight="1">
      <c r="A46" s="23" t="s">
        <v>59</v>
      </c>
      <c r="B46" s="23">
        <v>130705</v>
      </c>
      <c r="C46" s="154">
        <v>37823</v>
      </c>
      <c r="D46" s="154">
        <v>166207</v>
      </c>
      <c r="E46" s="154">
        <v>22084</v>
      </c>
      <c r="F46" s="154">
        <v>108709</v>
      </c>
      <c r="G46" s="154">
        <v>15739</v>
      </c>
      <c r="H46" s="154">
        <v>57498</v>
      </c>
      <c r="I46" s="154">
        <v>15</v>
      </c>
      <c r="J46" s="154">
        <v>678219</v>
      </c>
      <c r="K46" s="154">
        <v>10</v>
      </c>
      <c r="L46" s="154">
        <v>-128</v>
      </c>
      <c r="M46" s="154">
        <v>5</v>
      </c>
      <c r="N46" s="154">
        <v>128</v>
      </c>
      <c r="O46" s="155">
        <v>9227</v>
      </c>
      <c r="P46" s="155">
        <v>74567</v>
      </c>
      <c r="Q46" s="154">
        <v>1194</v>
      </c>
      <c r="R46" s="154">
        <v>3936</v>
      </c>
      <c r="S46" s="154">
        <v>1574</v>
      </c>
      <c r="T46" s="154">
        <v>1008</v>
      </c>
      <c r="U46" s="154">
        <v>196</v>
      </c>
      <c r="V46" s="154">
        <v>236</v>
      </c>
      <c r="W46" s="155">
        <v>361</v>
      </c>
      <c r="X46" s="154">
        <v>9506</v>
      </c>
      <c r="Y46" s="154">
        <v>1</v>
      </c>
      <c r="Z46" s="154">
        <v>308625</v>
      </c>
      <c r="AA46" s="154">
        <v>2</v>
      </c>
      <c r="AB46" s="154">
        <v>107087</v>
      </c>
      <c r="AC46" s="154">
        <v>3</v>
      </c>
      <c r="AD46" s="154">
        <v>27641</v>
      </c>
      <c r="AE46" s="154">
        <f t="shared" si="7"/>
        <v>1184</v>
      </c>
      <c r="AF46" s="154">
        <f t="shared" si="13"/>
        <v>1048</v>
      </c>
      <c r="AG46" s="154">
        <f t="shared" si="15"/>
        <v>103</v>
      </c>
      <c r="AH46" s="154">
        <f t="shared" si="16"/>
        <v>33</v>
      </c>
      <c r="AI46" s="154">
        <v>1710</v>
      </c>
      <c r="AJ46" s="154">
        <f t="shared" si="8"/>
        <v>-526</v>
      </c>
      <c r="AK46" s="24" t="s">
        <v>290</v>
      </c>
    </row>
    <row r="47" spans="1:37" ht="28.5" customHeight="1">
      <c r="A47" s="23" t="s">
        <v>60</v>
      </c>
      <c r="B47" s="23">
        <v>130706</v>
      </c>
      <c r="C47" s="154">
        <v>19673</v>
      </c>
      <c r="D47" s="154">
        <v>19650</v>
      </c>
      <c r="E47" s="154">
        <v>12602</v>
      </c>
      <c r="F47" s="154">
        <v>12448</v>
      </c>
      <c r="G47" s="154">
        <v>7071</v>
      </c>
      <c r="H47" s="154">
        <v>7202</v>
      </c>
      <c r="I47" s="154">
        <v>15</v>
      </c>
      <c r="J47" s="154">
        <v>84823</v>
      </c>
      <c r="K47" s="154">
        <v>10</v>
      </c>
      <c r="L47" s="154">
        <v>-261</v>
      </c>
      <c r="M47" s="154">
        <v>5</v>
      </c>
      <c r="N47" s="154">
        <v>-310</v>
      </c>
      <c r="O47" s="155">
        <v>1083</v>
      </c>
      <c r="P47" s="155">
        <v>7850</v>
      </c>
      <c r="Q47" s="154">
        <v>158</v>
      </c>
      <c r="R47" s="154">
        <v>599</v>
      </c>
      <c r="S47" s="154">
        <v>521</v>
      </c>
      <c r="T47" s="154">
        <v>122</v>
      </c>
      <c r="U47" s="154">
        <v>32</v>
      </c>
      <c r="V47" s="154">
        <v>30</v>
      </c>
      <c r="W47" s="155">
        <v>72</v>
      </c>
      <c r="X47" s="154">
        <v>1302</v>
      </c>
      <c r="Y47" s="154">
        <v>1</v>
      </c>
      <c r="Z47" s="154">
        <v>8350</v>
      </c>
      <c r="AA47" s="154">
        <v>2</v>
      </c>
      <c r="AB47" s="154">
        <v>7882</v>
      </c>
      <c r="AC47" s="154">
        <v>3</v>
      </c>
      <c r="AD47" s="154">
        <v>6215</v>
      </c>
      <c r="AE47" s="154">
        <f t="shared" si="7"/>
        <v>147</v>
      </c>
      <c r="AF47" s="154">
        <f t="shared" si="13"/>
        <v>129</v>
      </c>
      <c r="AG47" s="154">
        <f t="shared" si="15"/>
        <v>13</v>
      </c>
      <c r="AH47" s="154">
        <f t="shared" si="16"/>
        <v>5</v>
      </c>
      <c r="AI47" s="154">
        <v>180</v>
      </c>
      <c r="AJ47" s="154">
        <f t="shared" si="8"/>
        <v>-33</v>
      </c>
      <c r="AK47" s="24" t="s">
        <v>291</v>
      </c>
    </row>
    <row r="48" spans="1:37" ht="28.5" customHeight="1">
      <c r="A48" s="23" t="s">
        <v>61</v>
      </c>
      <c r="B48" s="23">
        <v>130729</v>
      </c>
      <c r="C48" s="154">
        <v>125121</v>
      </c>
      <c r="D48" s="154">
        <v>124986</v>
      </c>
      <c r="E48" s="154">
        <v>86772</v>
      </c>
      <c r="F48" s="154">
        <v>85716</v>
      </c>
      <c r="G48" s="154">
        <v>38349</v>
      </c>
      <c r="H48" s="154">
        <v>39270</v>
      </c>
      <c r="I48" s="154">
        <v>15</v>
      </c>
      <c r="J48" s="154">
        <v>437356</v>
      </c>
      <c r="K48" s="154">
        <v>10</v>
      </c>
      <c r="L48" s="154">
        <v>-1906</v>
      </c>
      <c r="M48" s="154">
        <v>5</v>
      </c>
      <c r="N48" s="154">
        <v>-469</v>
      </c>
      <c r="O48" s="155">
        <v>16360</v>
      </c>
      <c r="P48" s="155">
        <v>46796</v>
      </c>
      <c r="Q48" s="154">
        <v>465</v>
      </c>
      <c r="R48" s="154">
        <v>687</v>
      </c>
      <c r="S48" s="154">
        <v>145</v>
      </c>
      <c r="T48" s="154">
        <v>39</v>
      </c>
      <c r="U48" s="154">
        <v>10</v>
      </c>
      <c r="V48" s="154">
        <v>13</v>
      </c>
      <c r="W48" s="155">
        <v>102</v>
      </c>
      <c r="X48" s="154">
        <v>16408</v>
      </c>
      <c r="Y48" s="154">
        <v>1</v>
      </c>
      <c r="Z48" s="154">
        <v>78942</v>
      </c>
      <c r="AA48" s="154">
        <v>2</v>
      </c>
      <c r="AB48" s="154">
        <v>112536</v>
      </c>
      <c r="AC48" s="154">
        <v>3</v>
      </c>
      <c r="AD48" s="154">
        <v>42948</v>
      </c>
      <c r="AE48" s="154">
        <f t="shared" si="7"/>
        <v>798</v>
      </c>
      <c r="AF48" s="154">
        <f t="shared" si="13"/>
        <v>676</v>
      </c>
      <c r="AG48" s="154">
        <f t="shared" si="15"/>
        <v>66</v>
      </c>
      <c r="AH48" s="154">
        <f t="shared" si="16"/>
        <v>56</v>
      </c>
      <c r="AI48" s="154">
        <v>950</v>
      </c>
      <c r="AJ48" s="154">
        <f t="shared" si="8"/>
        <v>-152</v>
      </c>
      <c r="AK48" s="24" t="s">
        <v>292</v>
      </c>
    </row>
    <row r="49" spans="1:37" ht="28.5" customHeight="1">
      <c r="A49" s="23" t="s">
        <v>62</v>
      </c>
      <c r="B49" s="23">
        <v>130733</v>
      </c>
      <c r="C49" s="154">
        <v>66658</v>
      </c>
      <c r="D49" s="154">
        <v>66442</v>
      </c>
      <c r="E49" s="154">
        <v>44441</v>
      </c>
      <c r="F49" s="154">
        <v>44058</v>
      </c>
      <c r="G49" s="154">
        <v>22217</v>
      </c>
      <c r="H49" s="154">
        <v>22384</v>
      </c>
      <c r="I49" s="154">
        <v>15</v>
      </c>
      <c r="J49" s="154">
        <v>251997</v>
      </c>
      <c r="K49" s="154">
        <v>10</v>
      </c>
      <c r="L49" s="154">
        <v>-417</v>
      </c>
      <c r="M49" s="154">
        <v>5</v>
      </c>
      <c r="N49" s="154">
        <v>-586</v>
      </c>
      <c r="O49" s="155">
        <v>9261</v>
      </c>
      <c r="P49" s="155">
        <v>24301</v>
      </c>
      <c r="Q49" s="154">
        <v>471</v>
      </c>
      <c r="R49" s="154">
        <v>1157</v>
      </c>
      <c r="S49" s="154">
        <v>109</v>
      </c>
      <c r="T49" s="154">
        <v>107</v>
      </c>
      <c r="U49" s="154">
        <v>20</v>
      </c>
      <c r="V49" s="154">
        <v>9</v>
      </c>
      <c r="W49" s="155">
        <v>156</v>
      </c>
      <c r="X49" s="154">
        <v>9151</v>
      </c>
      <c r="Y49" s="154">
        <v>1</v>
      </c>
      <c r="Z49" s="154">
        <v>99660</v>
      </c>
      <c r="AA49" s="154">
        <v>2</v>
      </c>
      <c r="AB49" s="154">
        <v>52920</v>
      </c>
      <c r="AC49" s="154">
        <v>3</v>
      </c>
      <c r="AD49" s="154">
        <v>15204</v>
      </c>
      <c r="AE49" s="154">
        <f t="shared" si="7"/>
        <v>460</v>
      </c>
      <c r="AF49" s="154">
        <f t="shared" si="13"/>
        <v>390</v>
      </c>
      <c r="AG49" s="154">
        <f t="shared" si="15"/>
        <v>38</v>
      </c>
      <c r="AH49" s="154">
        <f t="shared" si="16"/>
        <v>32</v>
      </c>
      <c r="AI49" s="154">
        <v>546</v>
      </c>
      <c r="AJ49" s="154">
        <f t="shared" si="8"/>
        <v>-86</v>
      </c>
      <c r="AK49" s="24" t="s">
        <v>293</v>
      </c>
    </row>
    <row r="50" spans="1:37" ht="28.5" customHeight="1">
      <c r="A50" s="23" t="s">
        <v>63</v>
      </c>
      <c r="B50" s="23">
        <v>130711</v>
      </c>
      <c r="C50" s="154">
        <v>50368</v>
      </c>
      <c r="D50" s="154">
        <v>50553</v>
      </c>
      <c r="E50" s="154">
        <v>34759</v>
      </c>
      <c r="F50" s="154">
        <v>34753</v>
      </c>
      <c r="G50" s="154">
        <v>15609</v>
      </c>
      <c r="H50" s="154">
        <v>15800</v>
      </c>
      <c r="I50" s="154">
        <v>15</v>
      </c>
      <c r="J50" s="154">
        <v>186745</v>
      </c>
      <c r="K50" s="154">
        <v>10</v>
      </c>
      <c r="L50" s="154">
        <v>-43</v>
      </c>
      <c r="M50" s="154">
        <v>5</v>
      </c>
      <c r="N50" s="154">
        <v>-132</v>
      </c>
      <c r="O50" s="155">
        <v>1631</v>
      </c>
      <c r="P50" s="155">
        <v>23848</v>
      </c>
      <c r="Q50" s="154">
        <v>254</v>
      </c>
      <c r="R50" s="154">
        <v>1252</v>
      </c>
      <c r="S50" s="154">
        <v>610</v>
      </c>
      <c r="T50" s="154">
        <v>143</v>
      </c>
      <c r="U50" s="154">
        <v>12</v>
      </c>
      <c r="V50" s="154">
        <v>20</v>
      </c>
      <c r="W50" s="155">
        <v>111</v>
      </c>
      <c r="X50" s="154">
        <v>1626</v>
      </c>
      <c r="Y50" s="154">
        <v>1</v>
      </c>
      <c r="Z50" s="154">
        <v>86098</v>
      </c>
      <c r="AA50" s="154">
        <v>2</v>
      </c>
      <c r="AB50" s="154">
        <v>36072</v>
      </c>
      <c r="AC50" s="154">
        <v>3</v>
      </c>
      <c r="AD50" s="154">
        <v>8232</v>
      </c>
      <c r="AE50" s="154">
        <f t="shared" si="7"/>
        <v>327</v>
      </c>
      <c r="AF50" s="154">
        <f t="shared" si="13"/>
        <v>290</v>
      </c>
      <c r="AG50" s="154">
        <f t="shared" si="15"/>
        <v>31</v>
      </c>
      <c r="AH50" s="154">
        <f t="shared" si="16"/>
        <v>6</v>
      </c>
      <c r="AI50" s="154">
        <v>324</v>
      </c>
      <c r="AJ50" s="154">
        <f t="shared" si="8"/>
        <v>3</v>
      </c>
      <c r="AK50" s="24" t="s">
        <v>294</v>
      </c>
    </row>
    <row r="51" spans="1:37" ht="28.5" customHeight="1">
      <c r="A51" s="23" t="s">
        <v>64</v>
      </c>
      <c r="B51" s="23">
        <v>130707</v>
      </c>
      <c r="C51" s="154">
        <v>10476</v>
      </c>
      <c r="D51" s="154">
        <v>10455</v>
      </c>
      <c r="E51" s="154">
        <v>7352</v>
      </c>
      <c r="F51" s="154">
        <v>7221</v>
      </c>
      <c r="G51" s="154">
        <v>3124</v>
      </c>
      <c r="H51" s="154">
        <v>3234</v>
      </c>
      <c r="I51" s="154">
        <v>15</v>
      </c>
      <c r="J51" s="154">
        <v>37363</v>
      </c>
      <c r="K51" s="154">
        <v>10</v>
      </c>
      <c r="L51" s="154">
        <v>0</v>
      </c>
      <c r="M51" s="154">
        <v>5</v>
      </c>
      <c r="N51" s="154">
        <v>0</v>
      </c>
      <c r="O51" s="155">
        <v>576</v>
      </c>
      <c r="P51" s="155">
        <v>4472</v>
      </c>
      <c r="Q51" s="154">
        <v>98</v>
      </c>
      <c r="R51" s="154">
        <v>489</v>
      </c>
      <c r="S51" s="154">
        <v>140</v>
      </c>
      <c r="T51" s="154">
        <v>88</v>
      </c>
      <c r="U51" s="154">
        <v>10</v>
      </c>
      <c r="V51" s="154">
        <v>17</v>
      </c>
      <c r="W51" s="155">
        <v>19</v>
      </c>
      <c r="X51" s="154">
        <v>628</v>
      </c>
      <c r="Y51" s="154">
        <v>1</v>
      </c>
      <c r="Z51" s="154">
        <v>17059</v>
      </c>
      <c r="AA51" s="154">
        <v>2</v>
      </c>
      <c r="AB51" s="154">
        <v>6884</v>
      </c>
      <c r="AC51" s="154">
        <v>3</v>
      </c>
      <c r="AD51" s="154">
        <v>1419</v>
      </c>
      <c r="AE51" s="154">
        <f t="shared" si="7"/>
        <v>68</v>
      </c>
      <c r="AF51" s="154">
        <f t="shared" si="13"/>
        <v>58</v>
      </c>
      <c r="AG51" s="154">
        <f t="shared" si="15"/>
        <v>7</v>
      </c>
      <c r="AH51" s="154">
        <f t="shared" si="16"/>
        <v>3</v>
      </c>
      <c r="AI51" s="154">
        <v>80</v>
      </c>
      <c r="AJ51" s="154">
        <f t="shared" si="8"/>
        <v>-12</v>
      </c>
      <c r="AK51" s="24" t="s">
        <v>295</v>
      </c>
    </row>
    <row r="52" spans="1:37" ht="28.5" customHeight="1">
      <c r="A52" s="23" t="s">
        <v>65</v>
      </c>
      <c r="B52" s="23">
        <v>130708</v>
      </c>
      <c r="C52" s="154">
        <v>848</v>
      </c>
      <c r="D52" s="154">
        <v>850</v>
      </c>
      <c r="E52" s="154">
        <v>474</v>
      </c>
      <c r="F52" s="154">
        <v>485</v>
      </c>
      <c r="G52" s="154">
        <v>374</v>
      </c>
      <c r="H52" s="154">
        <v>365</v>
      </c>
      <c r="I52" s="154">
        <v>15</v>
      </c>
      <c r="J52" s="154">
        <v>4039</v>
      </c>
      <c r="K52" s="154">
        <v>10</v>
      </c>
      <c r="L52" s="154">
        <v>-1</v>
      </c>
      <c r="M52" s="154">
        <v>5</v>
      </c>
      <c r="N52" s="154">
        <v>-4</v>
      </c>
      <c r="O52" s="155">
        <v>52</v>
      </c>
      <c r="P52" s="155">
        <v>58</v>
      </c>
      <c r="Q52" s="154">
        <v>5</v>
      </c>
      <c r="R52" s="154">
        <v>41</v>
      </c>
      <c r="S52" s="154">
        <v>91</v>
      </c>
      <c r="T52" s="154">
        <v>22</v>
      </c>
      <c r="U52" s="154">
        <v>3</v>
      </c>
      <c r="V52" s="154">
        <v>0</v>
      </c>
      <c r="W52" s="155">
        <v>4</v>
      </c>
      <c r="X52" s="154">
        <v>76</v>
      </c>
      <c r="Y52" s="154">
        <v>1</v>
      </c>
      <c r="Z52" s="154">
        <v>2376</v>
      </c>
      <c r="AA52" s="154">
        <v>2</v>
      </c>
      <c r="AB52" s="154">
        <v>780</v>
      </c>
      <c r="AC52" s="154">
        <v>3</v>
      </c>
      <c r="AD52" s="154">
        <v>432</v>
      </c>
      <c r="AE52" s="154">
        <f t="shared" si="7"/>
        <v>9</v>
      </c>
      <c r="AF52" s="154">
        <f t="shared" si="13"/>
        <v>7</v>
      </c>
      <c r="AG52" s="154">
        <f t="shared" si="15"/>
        <v>1</v>
      </c>
      <c r="AH52" s="154">
        <f t="shared" si="16"/>
        <v>1</v>
      </c>
      <c r="AI52" s="154">
        <v>13</v>
      </c>
      <c r="AJ52" s="154">
        <f t="shared" si="8"/>
        <v>-4</v>
      </c>
      <c r="AK52" s="24" t="s">
        <v>296</v>
      </c>
    </row>
    <row r="53" spans="1:37" s="72" customFormat="1" ht="28.5" customHeight="1">
      <c r="A53" s="32" t="s">
        <v>322</v>
      </c>
      <c r="B53" s="25">
        <v>130600</v>
      </c>
      <c r="C53" s="156">
        <v>4502248</v>
      </c>
      <c r="D53" s="156">
        <v>4504874</v>
      </c>
      <c r="E53" s="157">
        <v>3072252</v>
      </c>
      <c r="F53" s="157">
        <v>3069476</v>
      </c>
      <c r="G53" s="157">
        <v>1429996</v>
      </c>
      <c r="H53" s="157">
        <v>1435398</v>
      </c>
      <c r="I53" s="158">
        <v>5</v>
      </c>
      <c r="J53" s="158">
        <f>SUM(J54:J75)</f>
        <v>1145</v>
      </c>
      <c r="K53" s="158">
        <v>10</v>
      </c>
      <c r="L53" s="158">
        <f>SUM(L54:L75)</f>
        <v>-1677</v>
      </c>
      <c r="M53" s="158">
        <v>15</v>
      </c>
      <c r="N53" s="159">
        <f>SUM(N54:N75)</f>
        <v>15922181</v>
      </c>
      <c r="O53" s="159">
        <f t="shared" ref="O53:U53" si="17">SUM(O54:O75)</f>
        <v>294269</v>
      </c>
      <c r="P53" s="159">
        <f t="shared" si="17"/>
        <v>2153012</v>
      </c>
      <c r="Q53" s="159">
        <f t="shared" si="17"/>
        <v>35494</v>
      </c>
      <c r="R53" s="159">
        <f t="shared" si="17"/>
        <v>83592</v>
      </c>
      <c r="S53" s="159">
        <f t="shared" si="17"/>
        <v>36100</v>
      </c>
      <c r="T53" s="159">
        <f t="shared" si="17"/>
        <v>8561</v>
      </c>
      <c r="U53" s="159">
        <f t="shared" si="17"/>
        <v>1540</v>
      </c>
      <c r="V53" s="159">
        <f>SUM(V54:V75)</f>
        <v>2211</v>
      </c>
      <c r="W53" s="159">
        <f>SUM(W54:W75)</f>
        <v>18503</v>
      </c>
      <c r="X53" s="159">
        <f>SUM(X54:X75)</f>
        <v>198142</v>
      </c>
      <c r="Y53" s="160">
        <v>1</v>
      </c>
      <c r="Z53" s="159">
        <f>SUM(Z54:Z75)</f>
        <v>7882782</v>
      </c>
      <c r="AA53" s="161">
        <v>2</v>
      </c>
      <c r="AB53" s="159">
        <f>SUM(AB54:AB75)</f>
        <v>2386546</v>
      </c>
      <c r="AC53" s="161">
        <v>3</v>
      </c>
      <c r="AD53" s="158">
        <f t="shared" ref="AD53" si="18">SUM(AD54:AD75)</f>
        <v>565268</v>
      </c>
      <c r="AE53" s="158">
        <f t="shared" si="7"/>
        <v>31990</v>
      </c>
      <c r="AF53" s="158">
        <f>SUM(AF54:AF75)</f>
        <v>25677</v>
      </c>
      <c r="AG53" s="158">
        <f>SUM(AG54:AG75)</f>
        <v>4919</v>
      </c>
      <c r="AH53" s="158">
        <f>SUM(AH54:AH75)</f>
        <v>1394</v>
      </c>
      <c r="AI53" s="158">
        <v>38066</v>
      </c>
      <c r="AJ53" s="158">
        <f t="shared" si="8"/>
        <v>-6076</v>
      </c>
      <c r="AK53" s="83"/>
    </row>
    <row r="54" spans="1:37" s="65" customFormat="1" ht="28.5" customHeight="1">
      <c r="A54" s="27" t="s">
        <v>66</v>
      </c>
      <c r="B54" s="27">
        <v>130637</v>
      </c>
      <c r="C54" s="162">
        <v>134184</v>
      </c>
      <c r="D54" s="162">
        <v>138145</v>
      </c>
      <c r="E54" s="162">
        <v>83377</v>
      </c>
      <c r="F54" s="162">
        <v>85793</v>
      </c>
      <c r="G54" s="162">
        <v>50807</v>
      </c>
      <c r="H54" s="162">
        <v>52352</v>
      </c>
      <c r="I54" s="162">
        <v>5</v>
      </c>
      <c r="J54" s="162">
        <v>10</v>
      </c>
      <c r="K54" s="162">
        <v>10</v>
      </c>
      <c r="L54" s="162">
        <v>42</v>
      </c>
      <c r="M54" s="162">
        <v>15</v>
      </c>
      <c r="N54" s="162">
        <v>556646</v>
      </c>
      <c r="O54" s="162">
        <v>12673</v>
      </c>
      <c r="P54" s="162">
        <v>54864</v>
      </c>
      <c r="Q54" s="162">
        <v>781</v>
      </c>
      <c r="R54" s="162">
        <v>2367</v>
      </c>
      <c r="S54" s="162">
        <v>1222</v>
      </c>
      <c r="T54" s="162">
        <v>134</v>
      </c>
      <c r="U54" s="162">
        <v>35</v>
      </c>
      <c r="V54" s="162">
        <v>63</v>
      </c>
      <c r="W54" s="162">
        <v>1818</v>
      </c>
      <c r="X54" s="162">
        <v>10855</v>
      </c>
      <c r="Y54" s="163">
        <v>1</v>
      </c>
      <c r="Z54" s="162">
        <v>267104</v>
      </c>
      <c r="AA54" s="163">
        <v>2</v>
      </c>
      <c r="AB54" s="162">
        <v>80246</v>
      </c>
      <c r="AC54" s="164">
        <v>3</v>
      </c>
      <c r="AD54" s="165">
        <v>22739</v>
      </c>
      <c r="AE54" s="165">
        <f t="shared" si="7"/>
        <v>1100</v>
      </c>
      <c r="AF54" s="165">
        <f t="shared" ref="AF54:AF75" si="19">ROUNDUP((I54*J54+K54*L54+M54*N54+(Y54*Z54+AA54*AB54+AC54*AD54)/2)/10000,0)</f>
        <v>860</v>
      </c>
      <c r="AG54" s="165">
        <f t="shared" ref="AG54:AG68" si="20">ROUNDUP(((O54+P54)*30+Q54*45+R54*60+S54*75+T54*90+U54*105+V54*120)/3*2/10000,0)</f>
        <v>155</v>
      </c>
      <c r="AH54" s="165">
        <f t="shared" ref="AH54:AH68" si="21">ROUNDUP((W54+X54)*100/3*2/10000,0)</f>
        <v>85</v>
      </c>
      <c r="AI54" s="165">
        <v>1313</v>
      </c>
      <c r="AJ54" s="165">
        <f t="shared" si="8"/>
        <v>-213</v>
      </c>
      <c r="AK54" s="75" t="s">
        <v>297</v>
      </c>
    </row>
    <row r="55" spans="1:37" s="65" customFormat="1" ht="28.5" customHeight="1">
      <c r="A55" s="27" t="s">
        <v>67</v>
      </c>
      <c r="B55" s="27">
        <v>130626</v>
      </c>
      <c r="C55" s="166">
        <v>307566</v>
      </c>
      <c r="D55" s="166">
        <v>314383</v>
      </c>
      <c r="E55" s="166">
        <v>211564</v>
      </c>
      <c r="F55" s="166">
        <v>215248</v>
      </c>
      <c r="G55" s="166">
        <v>96002</v>
      </c>
      <c r="H55" s="166">
        <v>99135</v>
      </c>
      <c r="I55" s="165">
        <v>5</v>
      </c>
      <c r="J55" s="165">
        <v>1084</v>
      </c>
      <c r="K55" s="165">
        <v>10</v>
      </c>
      <c r="L55" s="165">
        <v>2004</v>
      </c>
      <c r="M55" s="165">
        <v>15</v>
      </c>
      <c r="N55" s="166">
        <v>1139008</v>
      </c>
      <c r="O55" s="166">
        <v>5507</v>
      </c>
      <c r="P55" s="162">
        <v>150563</v>
      </c>
      <c r="Q55" s="162">
        <v>2711</v>
      </c>
      <c r="R55" s="162">
        <v>5377</v>
      </c>
      <c r="S55" s="162">
        <v>1298</v>
      </c>
      <c r="T55" s="162">
        <v>229</v>
      </c>
      <c r="U55" s="162">
        <v>69</v>
      </c>
      <c r="V55" s="162">
        <v>84</v>
      </c>
      <c r="W55" s="162">
        <v>1411</v>
      </c>
      <c r="X55" s="162">
        <v>4503</v>
      </c>
      <c r="Y55" s="163">
        <v>1</v>
      </c>
      <c r="Z55" s="162">
        <v>495268</v>
      </c>
      <c r="AA55" s="164">
        <v>2</v>
      </c>
      <c r="AB55" s="162">
        <v>204438</v>
      </c>
      <c r="AC55" s="164">
        <v>3</v>
      </c>
      <c r="AD55" s="165">
        <v>29386</v>
      </c>
      <c r="AE55" s="165">
        <f t="shared" si="7"/>
        <v>2152</v>
      </c>
      <c r="AF55" s="165">
        <f t="shared" si="19"/>
        <v>1761</v>
      </c>
      <c r="AG55" s="165">
        <f t="shared" si="20"/>
        <v>351</v>
      </c>
      <c r="AH55" s="165">
        <f t="shared" si="21"/>
        <v>40</v>
      </c>
      <c r="AI55" s="165">
        <v>2635</v>
      </c>
      <c r="AJ55" s="165">
        <f t="shared" si="8"/>
        <v>-483</v>
      </c>
      <c r="AK55" s="77" t="s">
        <v>298</v>
      </c>
    </row>
    <row r="56" spans="1:37" s="65" customFormat="1" ht="28.5" customHeight="1">
      <c r="A56" s="27" t="s">
        <v>68</v>
      </c>
      <c r="B56" s="27">
        <v>130624</v>
      </c>
      <c r="C56" s="167">
        <v>131378</v>
      </c>
      <c r="D56" s="167">
        <v>132655</v>
      </c>
      <c r="E56" s="167">
        <v>91710</v>
      </c>
      <c r="F56" s="167">
        <v>91574</v>
      </c>
      <c r="G56" s="167">
        <v>39668</v>
      </c>
      <c r="H56" s="167">
        <v>41081</v>
      </c>
      <c r="I56" s="168">
        <v>5</v>
      </c>
      <c r="J56" s="169">
        <v>43</v>
      </c>
      <c r="K56" s="168">
        <v>10</v>
      </c>
      <c r="L56" s="169">
        <v>59</v>
      </c>
      <c r="M56" s="169">
        <v>15</v>
      </c>
      <c r="N56" s="170">
        <v>474972</v>
      </c>
      <c r="O56" s="169">
        <v>43830</v>
      </c>
      <c r="P56" s="171">
        <v>34177</v>
      </c>
      <c r="Q56" s="171">
        <v>496</v>
      </c>
      <c r="R56" s="171">
        <v>1238</v>
      </c>
      <c r="S56" s="171">
        <v>321</v>
      </c>
      <c r="T56" s="171">
        <v>128</v>
      </c>
      <c r="U56" s="171">
        <v>17</v>
      </c>
      <c r="V56" s="171">
        <v>53</v>
      </c>
      <c r="W56" s="172">
        <v>268</v>
      </c>
      <c r="X56" s="172">
        <v>43819</v>
      </c>
      <c r="Y56" s="163">
        <v>1</v>
      </c>
      <c r="Z56" s="172">
        <v>232470</v>
      </c>
      <c r="AA56" s="163">
        <v>2</v>
      </c>
      <c r="AB56" s="172">
        <v>69452</v>
      </c>
      <c r="AC56" s="164">
        <v>3</v>
      </c>
      <c r="AD56" s="172">
        <v>24956</v>
      </c>
      <c r="AE56" s="165">
        <f t="shared" si="7"/>
        <v>1195</v>
      </c>
      <c r="AF56" s="165">
        <f t="shared" si="19"/>
        <v>735</v>
      </c>
      <c r="AG56" s="165">
        <f t="shared" si="20"/>
        <v>166</v>
      </c>
      <c r="AH56" s="165">
        <f t="shared" si="21"/>
        <v>294</v>
      </c>
      <c r="AI56" s="165">
        <v>1099</v>
      </c>
      <c r="AJ56" s="165">
        <f t="shared" si="8"/>
        <v>96</v>
      </c>
      <c r="AK56" s="78" t="s">
        <v>299</v>
      </c>
    </row>
    <row r="57" spans="1:37" s="65" customFormat="1" ht="28.5" customHeight="1">
      <c r="A57" s="27" t="s">
        <v>69</v>
      </c>
      <c r="B57" s="27">
        <v>130684</v>
      </c>
      <c r="C57" s="173">
        <v>255597</v>
      </c>
      <c r="D57" s="173">
        <v>258954</v>
      </c>
      <c r="E57" s="173">
        <v>177520</v>
      </c>
      <c r="F57" s="173">
        <v>178005</v>
      </c>
      <c r="G57" s="173">
        <v>78077</v>
      </c>
      <c r="H57" s="173">
        <v>80949</v>
      </c>
      <c r="I57" s="174">
        <v>5</v>
      </c>
      <c r="J57" s="174">
        <v>182</v>
      </c>
      <c r="K57" s="174">
        <v>10</v>
      </c>
      <c r="L57" s="174">
        <v>231</v>
      </c>
      <c r="M57" s="174">
        <v>15</v>
      </c>
      <c r="N57" s="175">
        <v>956559</v>
      </c>
      <c r="O57" s="175">
        <v>4244</v>
      </c>
      <c r="P57" s="175">
        <v>129936</v>
      </c>
      <c r="Q57" s="175">
        <v>3170</v>
      </c>
      <c r="R57" s="175">
        <v>7197</v>
      </c>
      <c r="S57" s="175">
        <v>2287</v>
      </c>
      <c r="T57" s="175">
        <v>700</v>
      </c>
      <c r="U57" s="175">
        <v>140</v>
      </c>
      <c r="V57" s="175">
        <v>198</v>
      </c>
      <c r="W57" s="175">
        <v>881</v>
      </c>
      <c r="X57" s="175">
        <v>3972</v>
      </c>
      <c r="Y57" s="163">
        <v>1</v>
      </c>
      <c r="Z57" s="175">
        <v>632880</v>
      </c>
      <c r="AA57" s="164">
        <v>2</v>
      </c>
      <c r="AB57" s="175">
        <v>98921</v>
      </c>
      <c r="AC57" s="164">
        <v>3</v>
      </c>
      <c r="AD57" s="175">
        <v>17237</v>
      </c>
      <c r="AE57" s="165">
        <f t="shared" si="7"/>
        <v>1838</v>
      </c>
      <c r="AF57" s="165">
        <f t="shared" si="19"/>
        <v>1480</v>
      </c>
      <c r="AG57" s="165">
        <f t="shared" si="20"/>
        <v>325</v>
      </c>
      <c r="AH57" s="165">
        <f t="shared" si="21"/>
        <v>33</v>
      </c>
      <c r="AI57" s="165">
        <v>2162</v>
      </c>
      <c r="AJ57" s="165">
        <f t="shared" si="8"/>
        <v>-324</v>
      </c>
      <c r="AK57" s="79" t="s">
        <v>300</v>
      </c>
    </row>
    <row r="58" spans="1:37" s="65" customFormat="1" ht="28.5" customHeight="1">
      <c r="A58" s="27" t="s">
        <v>70</v>
      </c>
      <c r="B58" s="27">
        <v>130628</v>
      </c>
      <c r="C58" s="176">
        <v>187915</v>
      </c>
      <c r="D58" s="177">
        <v>170476</v>
      </c>
      <c r="E58" s="177">
        <v>131649</v>
      </c>
      <c r="F58" s="177">
        <v>118929</v>
      </c>
      <c r="G58" s="177">
        <v>56266</v>
      </c>
      <c r="H58" s="177">
        <v>51547</v>
      </c>
      <c r="I58" s="177">
        <v>5</v>
      </c>
      <c r="J58" s="177">
        <v>26</v>
      </c>
      <c r="K58" s="177">
        <v>10</v>
      </c>
      <c r="L58" s="177">
        <v>15</v>
      </c>
      <c r="M58" s="177">
        <v>15</v>
      </c>
      <c r="N58" s="178">
        <v>606455</v>
      </c>
      <c r="O58" s="178">
        <v>2481</v>
      </c>
      <c r="P58" s="178">
        <v>98710</v>
      </c>
      <c r="Q58" s="178">
        <v>2157</v>
      </c>
      <c r="R58" s="178">
        <v>4545</v>
      </c>
      <c r="S58" s="178">
        <v>1021</v>
      </c>
      <c r="T58" s="178">
        <v>282</v>
      </c>
      <c r="U58" s="178">
        <v>101</v>
      </c>
      <c r="V58" s="178">
        <v>109</v>
      </c>
      <c r="W58" s="178">
        <v>234</v>
      </c>
      <c r="X58" s="178">
        <v>2476</v>
      </c>
      <c r="Y58" s="163">
        <v>1</v>
      </c>
      <c r="Z58" s="178">
        <v>300150</v>
      </c>
      <c r="AA58" s="163">
        <v>2</v>
      </c>
      <c r="AB58" s="178">
        <v>83161</v>
      </c>
      <c r="AC58" s="164">
        <v>3</v>
      </c>
      <c r="AD58" s="177">
        <v>27212</v>
      </c>
      <c r="AE58" s="165">
        <f t="shared" si="7"/>
        <v>1193</v>
      </c>
      <c r="AF58" s="165">
        <f t="shared" si="19"/>
        <v>938</v>
      </c>
      <c r="AG58" s="165">
        <f t="shared" si="20"/>
        <v>236</v>
      </c>
      <c r="AH58" s="165">
        <f t="shared" si="21"/>
        <v>19</v>
      </c>
      <c r="AI58" s="165">
        <v>1562</v>
      </c>
      <c r="AJ58" s="165">
        <f t="shared" si="8"/>
        <v>-369</v>
      </c>
      <c r="AK58" s="80" t="s">
        <v>301</v>
      </c>
    </row>
    <row r="59" spans="1:37" s="65" customFormat="1" ht="28.5" customHeight="1">
      <c r="A59" s="55" t="s">
        <v>71</v>
      </c>
      <c r="B59" s="27">
        <v>130630</v>
      </c>
      <c r="C59" s="177">
        <v>163112</v>
      </c>
      <c r="D59" s="177">
        <v>161585</v>
      </c>
      <c r="E59" s="177">
        <v>117420</v>
      </c>
      <c r="F59" s="177">
        <v>115133</v>
      </c>
      <c r="G59" s="177">
        <v>45692</v>
      </c>
      <c r="H59" s="177">
        <v>46452</v>
      </c>
      <c r="I59" s="177">
        <v>5</v>
      </c>
      <c r="J59" s="177">
        <v>60</v>
      </c>
      <c r="K59" s="177">
        <v>10</v>
      </c>
      <c r="L59" s="177">
        <v>84</v>
      </c>
      <c r="M59" s="177">
        <v>15</v>
      </c>
      <c r="N59" s="178">
        <v>546128</v>
      </c>
      <c r="O59" s="178">
        <v>24922</v>
      </c>
      <c r="P59" s="178">
        <v>69091</v>
      </c>
      <c r="Q59" s="178">
        <v>457</v>
      </c>
      <c r="R59" s="178">
        <v>1003</v>
      </c>
      <c r="S59" s="178">
        <v>220</v>
      </c>
      <c r="T59" s="178">
        <v>44</v>
      </c>
      <c r="U59" s="178">
        <v>6</v>
      </c>
      <c r="V59" s="178">
        <v>16</v>
      </c>
      <c r="W59" s="178">
        <v>389</v>
      </c>
      <c r="X59" s="178">
        <v>24655</v>
      </c>
      <c r="Y59" s="163">
        <v>1</v>
      </c>
      <c r="Z59" s="178">
        <v>268428</v>
      </c>
      <c r="AA59" s="164">
        <v>2</v>
      </c>
      <c r="AB59" s="178">
        <v>84192</v>
      </c>
      <c r="AC59" s="164">
        <v>3</v>
      </c>
      <c r="AD59" s="177">
        <v>25140</v>
      </c>
      <c r="AE59" s="165">
        <f t="shared" si="7"/>
        <v>1207</v>
      </c>
      <c r="AF59" s="165">
        <f t="shared" si="19"/>
        <v>845</v>
      </c>
      <c r="AG59" s="165">
        <f t="shared" si="20"/>
        <v>195</v>
      </c>
      <c r="AH59" s="165">
        <f t="shared" si="21"/>
        <v>167</v>
      </c>
      <c r="AI59" s="165">
        <v>1298</v>
      </c>
      <c r="AJ59" s="165">
        <f t="shared" si="8"/>
        <v>-91</v>
      </c>
      <c r="AK59" s="27" t="s">
        <v>302</v>
      </c>
    </row>
    <row r="60" spans="1:37" s="65" customFormat="1" ht="28.5" customHeight="1">
      <c r="A60" s="27" t="s">
        <v>72</v>
      </c>
      <c r="B60" s="27">
        <v>130635</v>
      </c>
      <c r="C60" s="179">
        <v>284135</v>
      </c>
      <c r="D60" s="179">
        <v>284359</v>
      </c>
      <c r="E60" s="179">
        <v>193920</v>
      </c>
      <c r="F60" s="179">
        <v>192357</v>
      </c>
      <c r="G60" s="179">
        <v>90215</v>
      </c>
      <c r="H60" s="179">
        <v>92002</v>
      </c>
      <c r="I60" s="165">
        <v>5</v>
      </c>
      <c r="J60" s="165">
        <v>0</v>
      </c>
      <c r="K60" s="165">
        <v>10</v>
      </c>
      <c r="L60" s="165">
        <v>0</v>
      </c>
      <c r="M60" s="165">
        <v>15</v>
      </c>
      <c r="N60" s="179">
        <v>1060613</v>
      </c>
      <c r="O60" s="180">
        <v>3745</v>
      </c>
      <c r="P60" s="181">
        <v>134306</v>
      </c>
      <c r="Q60" s="181">
        <v>3020</v>
      </c>
      <c r="R60" s="181">
        <v>6731</v>
      </c>
      <c r="S60" s="182">
        <v>612</v>
      </c>
      <c r="T60" s="182">
        <v>202</v>
      </c>
      <c r="U60" s="182">
        <v>32</v>
      </c>
      <c r="V60" s="182">
        <v>50</v>
      </c>
      <c r="W60" s="179">
        <v>861</v>
      </c>
      <c r="X60" s="179">
        <v>2958</v>
      </c>
      <c r="Y60" s="163">
        <v>1</v>
      </c>
      <c r="Z60" s="179">
        <v>511667</v>
      </c>
      <c r="AA60" s="163">
        <v>2</v>
      </c>
      <c r="AB60" s="179">
        <v>156581</v>
      </c>
      <c r="AC60" s="164">
        <v>3</v>
      </c>
      <c r="AD60" s="183">
        <v>46353</v>
      </c>
      <c r="AE60" s="165">
        <f t="shared" si="7"/>
        <v>1983</v>
      </c>
      <c r="AF60" s="165">
        <f t="shared" si="19"/>
        <v>1640</v>
      </c>
      <c r="AG60" s="165">
        <f t="shared" si="20"/>
        <v>317</v>
      </c>
      <c r="AH60" s="165">
        <f t="shared" si="21"/>
        <v>26</v>
      </c>
      <c r="AI60" s="165">
        <v>2476</v>
      </c>
      <c r="AJ60" s="165">
        <f t="shared" si="8"/>
        <v>-493</v>
      </c>
      <c r="AK60" s="81" t="s">
        <v>303</v>
      </c>
    </row>
    <row r="61" spans="1:37" s="65" customFormat="1" ht="28.5" customHeight="1">
      <c r="A61" s="27" t="s">
        <v>73</v>
      </c>
      <c r="B61" s="27">
        <v>130634</v>
      </c>
      <c r="C61" s="184">
        <v>270739</v>
      </c>
      <c r="D61" s="184">
        <v>273351</v>
      </c>
      <c r="E61" s="184">
        <v>184722</v>
      </c>
      <c r="F61" s="184">
        <v>186710</v>
      </c>
      <c r="G61" s="184">
        <v>86017</v>
      </c>
      <c r="H61" s="184">
        <v>86641</v>
      </c>
      <c r="I61" s="184">
        <v>5</v>
      </c>
      <c r="J61" s="184">
        <v>173</v>
      </c>
      <c r="K61" s="184">
        <v>10</v>
      </c>
      <c r="L61" s="184">
        <v>223</v>
      </c>
      <c r="M61" s="184">
        <v>15</v>
      </c>
      <c r="N61" s="185">
        <v>1016891</v>
      </c>
      <c r="O61" s="185">
        <v>18138</v>
      </c>
      <c r="P61" s="185">
        <v>118345</v>
      </c>
      <c r="Q61" s="185">
        <v>1830</v>
      </c>
      <c r="R61" s="185">
        <v>3628</v>
      </c>
      <c r="S61" s="185">
        <v>1218</v>
      </c>
      <c r="T61" s="185">
        <v>163</v>
      </c>
      <c r="U61" s="185">
        <v>34</v>
      </c>
      <c r="V61" s="185">
        <v>70</v>
      </c>
      <c r="W61" s="185">
        <v>1014</v>
      </c>
      <c r="X61" s="185">
        <v>17320</v>
      </c>
      <c r="Y61" s="163">
        <v>1</v>
      </c>
      <c r="Z61" s="185">
        <v>518624</v>
      </c>
      <c r="AA61" s="164">
        <v>2</v>
      </c>
      <c r="AB61" s="185">
        <v>138768</v>
      </c>
      <c r="AC61" s="164">
        <v>3</v>
      </c>
      <c r="AD61" s="185">
        <v>26416</v>
      </c>
      <c r="AE61" s="165">
        <f t="shared" si="7"/>
        <v>1994</v>
      </c>
      <c r="AF61" s="165">
        <f t="shared" si="19"/>
        <v>1570</v>
      </c>
      <c r="AG61" s="165">
        <f t="shared" si="20"/>
        <v>301</v>
      </c>
      <c r="AH61" s="165">
        <f t="shared" si="21"/>
        <v>123</v>
      </c>
      <c r="AI61" s="165">
        <v>2299</v>
      </c>
      <c r="AJ61" s="165">
        <f t="shared" si="8"/>
        <v>-305</v>
      </c>
      <c r="AK61" s="82" t="s">
        <v>304</v>
      </c>
    </row>
    <row r="62" spans="1:37" s="65" customFormat="1" ht="28.5" customHeight="1">
      <c r="A62" s="27" t="s">
        <v>74</v>
      </c>
      <c r="B62" s="27">
        <v>130636</v>
      </c>
      <c r="C62" s="180">
        <v>181272</v>
      </c>
      <c r="D62" s="180">
        <v>181374</v>
      </c>
      <c r="E62" s="180">
        <v>125703</v>
      </c>
      <c r="F62" s="180">
        <v>125149</v>
      </c>
      <c r="G62" s="180">
        <v>55569</v>
      </c>
      <c r="H62" s="180">
        <v>56225</v>
      </c>
      <c r="I62" s="184">
        <v>5</v>
      </c>
      <c r="J62" s="184">
        <v>36</v>
      </c>
      <c r="K62" s="184">
        <v>10</v>
      </c>
      <c r="L62" s="184">
        <v>41</v>
      </c>
      <c r="M62" s="184">
        <v>15</v>
      </c>
      <c r="N62" s="185">
        <v>595180</v>
      </c>
      <c r="O62" s="185">
        <v>100264</v>
      </c>
      <c r="P62" s="185">
        <v>82642</v>
      </c>
      <c r="Q62" s="185">
        <v>1202</v>
      </c>
      <c r="R62" s="185">
        <v>2083</v>
      </c>
      <c r="S62" s="185">
        <v>490</v>
      </c>
      <c r="T62" s="185">
        <v>121</v>
      </c>
      <c r="U62" s="185">
        <v>36</v>
      </c>
      <c r="V62" s="185">
        <v>49</v>
      </c>
      <c r="W62" s="185">
        <v>1160</v>
      </c>
      <c r="X62" s="185">
        <v>13116</v>
      </c>
      <c r="Y62" s="163">
        <v>1</v>
      </c>
      <c r="Z62" s="185">
        <v>337200</v>
      </c>
      <c r="AA62" s="163">
        <v>2</v>
      </c>
      <c r="AB62" s="185">
        <v>122052</v>
      </c>
      <c r="AC62" s="164">
        <v>3</v>
      </c>
      <c r="AD62" s="184">
        <v>23940</v>
      </c>
      <c r="AE62" s="165">
        <f t="shared" si="7"/>
        <v>1404</v>
      </c>
      <c r="AF62" s="165">
        <f t="shared" si="19"/>
        <v>926</v>
      </c>
      <c r="AG62" s="165">
        <f t="shared" si="20"/>
        <v>382</v>
      </c>
      <c r="AH62" s="165">
        <f t="shared" si="21"/>
        <v>96</v>
      </c>
      <c r="AI62" s="165">
        <v>1524</v>
      </c>
      <c r="AJ62" s="165">
        <f t="shared" si="8"/>
        <v>-120</v>
      </c>
      <c r="AK62" s="78" t="s">
        <v>305</v>
      </c>
    </row>
    <row r="63" spans="1:37" s="65" customFormat="1" ht="28.5" customHeight="1">
      <c r="A63" s="27" t="s">
        <v>75</v>
      </c>
      <c r="B63" s="27">
        <v>130627</v>
      </c>
      <c r="C63" s="186">
        <v>318804</v>
      </c>
      <c r="D63" s="186">
        <v>319903</v>
      </c>
      <c r="E63" s="186">
        <v>227447</v>
      </c>
      <c r="F63" s="186">
        <v>225929</v>
      </c>
      <c r="G63" s="186">
        <v>91357</v>
      </c>
      <c r="H63" s="186">
        <v>93974</v>
      </c>
      <c r="I63" s="184">
        <v>5</v>
      </c>
      <c r="J63" s="184">
        <v>313</v>
      </c>
      <c r="K63" s="184">
        <v>10</v>
      </c>
      <c r="L63" s="184">
        <v>307</v>
      </c>
      <c r="M63" s="184">
        <v>15</v>
      </c>
      <c r="N63" s="185">
        <v>1100945</v>
      </c>
      <c r="O63" s="185">
        <v>16988</v>
      </c>
      <c r="P63" s="186">
        <v>166093</v>
      </c>
      <c r="Q63" s="186">
        <v>1776</v>
      </c>
      <c r="R63" s="186">
        <v>3771</v>
      </c>
      <c r="S63" s="186">
        <v>2112</v>
      </c>
      <c r="T63" s="186">
        <v>523</v>
      </c>
      <c r="U63" s="186">
        <v>74</v>
      </c>
      <c r="V63" s="186">
        <v>107</v>
      </c>
      <c r="W63" s="186">
        <v>3105</v>
      </c>
      <c r="X63" s="185">
        <v>14289</v>
      </c>
      <c r="Y63" s="163">
        <v>1</v>
      </c>
      <c r="Z63" s="185">
        <v>489268</v>
      </c>
      <c r="AA63" s="164">
        <v>2</v>
      </c>
      <c r="AB63" s="185">
        <v>181350</v>
      </c>
      <c r="AC63" s="164">
        <v>3</v>
      </c>
      <c r="AD63" s="184">
        <v>37571</v>
      </c>
      <c r="AE63" s="165">
        <f t="shared" si="7"/>
        <v>2219</v>
      </c>
      <c r="AF63" s="165">
        <f t="shared" si="19"/>
        <v>1701</v>
      </c>
      <c r="AG63" s="165">
        <f t="shared" si="20"/>
        <v>402</v>
      </c>
      <c r="AH63" s="165">
        <f t="shared" si="21"/>
        <v>116</v>
      </c>
      <c r="AI63" s="165">
        <v>2556</v>
      </c>
      <c r="AJ63" s="165">
        <f t="shared" si="8"/>
        <v>-337</v>
      </c>
      <c r="AK63" s="82" t="s">
        <v>306</v>
      </c>
    </row>
    <row r="64" spans="1:37" s="65" customFormat="1" ht="28.5" customHeight="1">
      <c r="A64" s="55" t="s">
        <v>76</v>
      </c>
      <c r="B64" s="27">
        <v>130631</v>
      </c>
      <c r="C64" s="187">
        <v>134284</v>
      </c>
      <c r="D64" s="187">
        <v>136323</v>
      </c>
      <c r="E64" s="187">
        <v>87685</v>
      </c>
      <c r="F64" s="187">
        <v>88604</v>
      </c>
      <c r="G64" s="187">
        <v>46599</v>
      </c>
      <c r="H64" s="187">
        <v>47719</v>
      </c>
      <c r="I64" s="165">
        <v>5</v>
      </c>
      <c r="J64" s="187">
        <v>-500</v>
      </c>
      <c r="K64" s="165">
        <v>10</v>
      </c>
      <c r="L64" s="187">
        <v>-1701</v>
      </c>
      <c r="M64" s="165">
        <v>15</v>
      </c>
      <c r="N64" s="187">
        <v>572636</v>
      </c>
      <c r="O64" s="162">
        <v>10081</v>
      </c>
      <c r="P64" s="162">
        <v>64538</v>
      </c>
      <c r="Q64" s="162">
        <v>1178</v>
      </c>
      <c r="R64" s="162">
        <v>1642</v>
      </c>
      <c r="S64" s="162">
        <v>1195</v>
      </c>
      <c r="T64" s="162">
        <v>155</v>
      </c>
      <c r="U64" s="162">
        <v>44</v>
      </c>
      <c r="V64" s="187">
        <v>72</v>
      </c>
      <c r="W64" s="187">
        <v>286</v>
      </c>
      <c r="X64" s="162">
        <v>10383</v>
      </c>
      <c r="Y64" s="163">
        <v>1</v>
      </c>
      <c r="Z64" s="162">
        <v>252132</v>
      </c>
      <c r="AA64" s="163">
        <v>2</v>
      </c>
      <c r="AB64" s="162">
        <v>79378</v>
      </c>
      <c r="AC64" s="164">
        <v>3</v>
      </c>
      <c r="AD64" s="165">
        <v>17622</v>
      </c>
      <c r="AE64" s="165">
        <f t="shared" si="7"/>
        <v>1121</v>
      </c>
      <c r="AF64" s="165">
        <f t="shared" si="19"/>
        <v>881</v>
      </c>
      <c r="AG64" s="165">
        <f t="shared" si="20"/>
        <v>168</v>
      </c>
      <c r="AH64" s="165">
        <f t="shared" si="21"/>
        <v>72</v>
      </c>
      <c r="AI64" s="165">
        <v>1236</v>
      </c>
      <c r="AJ64" s="165">
        <f t="shared" si="8"/>
        <v>-115</v>
      </c>
      <c r="AK64" s="75" t="s">
        <v>307</v>
      </c>
    </row>
    <row r="65" spans="1:37" s="65" customFormat="1" ht="28.5" customHeight="1">
      <c r="A65" s="27" t="s">
        <v>77</v>
      </c>
      <c r="B65" s="27">
        <v>130681</v>
      </c>
      <c r="C65" s="188">
        <v>283990</v>
      </c>
      <c r="D65" s="188">
        <v>284955</v>
      </c>
      <c r="E65" s="188">
        <v>192575</v>
      </c>
      <c r="F65" s="188">
        <v>191508</v>
      </c>
      <c r="G65" s="188">
        <v>91415</v>
      </c>
      <c r="H65" s="188">
        <v>93447</v>
      </c>
      <c r="I65" s="189">
        <v>5</v>
      </c>
      <c r="J65" s="190">
        <v>205</v>
      </c>
      <c r="K65" s="189">
        <v>10</v>
      </c>
      <c r="L65" s="190">
        <v>388</v>
      </c>
      <c r="M65" s="189">
        <v>15</v>
      </c>
      <c r="N65" s="191">
        <v>1086990</v>
      </c>
      <c r="O65" s="192">
        <v>5279</v>
      </c>
      <c r="P65" s="193">
        <v>134722</v>
      </c>
      <c r="Q65" s="193">
        <v>3136</v>
      </c>
      <c r="R65" s="193">
        <v>5982</v>
      </c>
      <c r="S65" s="194">
        <v>2312</v>
      </c>
      <c r="T65" s="194">
        <v>923</v>
      </c>
      <c r="U65" s="195">
        <v>125</v>
      </c>
      <c r="V65" s="195">
        <v>198</v>
      </c>
      <c r="W65" s="193">
        <v>1599</v>
      </c>
      <c r="X65" s="193">
        <v>4412</v>
      </c>
      <c r="Y65" s="163">
        <v>1</v>
      </c>
      <c r="Z65" s="196">
        <v>757162</v>
      </c>
      <c r="AA65" s="164">
        <v>2</v>
      </c>
      <c r="AB65" s="193">
        <v>50997</v>
      </c>
      <c r="AC65" s="164">
        <v>3</v>
      </c>
      <c r="AD65" s="189">
        <v>24564</v>
      </c>
      <c r="AE65" s="165">
        <f t="shared" si="7"/>
        <v>2052</v>
      </c>
      <c r="AF65" s="165">
        <f t="shared" si="19"/>
        <v>1678</v>
      </c>
      <c r="AG65" s="165">
        <f t="shared" si="20"/>
        <v>333</v>
      </c>
      <c r="AH65" s="165">
        <f t="shared" si="21"/>
        <v>41</v>
      </c>
      <c r="AI65" s="165">
        <v>2480</v>
      </c>
      <c r="AJ65" s="165">
        <f t="shared" si="8"/>
        <v>-428</v>
      </c>
      <c r="AK65" s="83" t="s">
        <v>308</v>
      </c>
    </row>
    <row r="66" spans="1:37" s="65" customFormat="1" ht="28.5" customHeight="1">
      <c r="A66" s="27" t="s">
        <v>78</v>
      </c>
      <c r="B66" s="29">
        <v>130683</v>
      </c>
      <c r="C66" s="197">
        <v>238469</v>
      </c>
      <c r="D66" s="197">
        <v>228939</v>
      </c>
      <c r="E66" s="197">
        <v>151320</v>
      </c>
      <c r="F66" s="197">
        <v>151827</v>
      </c>
      <c r="G66" s="197">
        <v>87149</v>
      </c>
      <c r="H66" s="197">
        <v>77112</v>
      </c>
      <c r="I66" s="198">
        <v>5</v>
      </c>
      <c r="J66" s="198">
        <v>26</v>
      </c>
      <c r="K66" s="198">
        <v>10</v>
      </c>
      <c r="L66" s="198">
        <v>29</v>
      </c>
      <c r="M66" s="198">
        <v>15</v>
      </c>
      <c r="N66" s="198">
        <v>925276</v>
      </c>
      <c r="O66" s="198">
        <v>3078</v>
      </c>
      <c r="P66" s="199">
        <v>110726</v>
      </c>
      <c r="Q66" s="199">
        <v>979</v>
      </c>
      <c r="R66" s="199">
        <v>2698</v>
      </c>
      <c r="S66" s="199">
        <v>1894</v>
      </c>
      <c r="T66" s="199">
        <v>249</v>
      </c>
      <c r="U66" s="199">
        <v>65</v>
      </c>
      <c r="V66" s="199">
        <v>75</v>
      </c>
      <c r="W66" s="200">
        <v>607</v>
      </c>
      <c r="X66" s="200">
        <v>2477</v>
      </c>
      <c r="Y66" s="163">
        <v>1</v>
      </c>
      <c r="Z66" s="200">
        <v>280000</v>
      </c>
      <c r="AA66" s="163">
        <v>2</v>
      </c>
      <c r="AB66" s="200">
        <v>200200</v>
      </c>
      <c r="AC66" s="164">
        <v>3</v>
      </c>
      <c r="AD66" s="200">
        <v>42500</v>
      </c>
      <c r="AE66" s="165">
        <f t="shared" si="7"/>
        <v>1704</v>
      </c>
      <c r="AF66" s="165">
        <f t="shared" si="19"/>
        <v>1429</v>
      </c>
      <c r="AG66" s="165">
        <f t="shared" si="20"/>
        <v>254</v>
      </c>
      <c r="AH66" s="165">
        <f t="shared" si="21"/>
        <v>21</v>
      </c>
      <c r="AI66" s="165">
        <v>2264</v>
      </c>
      <c r="AJ66" s="165">
        <f t="shared" si="8"/>
        <v>-560</v>
      </c>
      <c r="AK66" s="82" t="s">
        <v>309</v>
      </c>
    </row>
    <row r="67" spans="1:37" s="65" customFormat="1" ht="28.5" customHeight="1">
      <c r="A67" s="27" t="s">
        <v>79</v>
      </c>
      <c r="B67" s="29">
        <v>130623</v>
      </c>
      <c r="C67" s="201">
        <v>201205</v>
      </c>
      <c r="D67" s="201">
        <v>202837</v>
      </c>
      <c r="E67" s="201">
        <v>141273</v>
      </c>
      <c r="F67" s="201">
        <v>140578</v>
      </c>
      <c r="G67" s="201">
        <v>59932</v>
      </c>
      <c r="H67" s="201">
        <v>62259</v>
      </c>
      <c r="I67" s="202">
        <v>5</v>
      </c>
      <c r="J67" s="203" t="s">
        <v>310</v>
      </c>
      <c r="K67" s="202">
        <v>10</v>
      </c>
      <c r="L67" s="203" t="s">
        <v>311</v>
      </c>
      <c r="M67" s="202">
        <v>15</v>
      </c>
      <c r="N67" s="203" t="s">
        <v>312</v>
      </c>
      <c r="O67" s="204">
        <v>8349</v>
      </c>
      <c r="P67" s="202">
        <v>103493</v>
      </c>
      <c r="Q67" s="202">
        <v>1007</v>
      </c>
      <c r="R67" s="202">
        <v>2472</v>
      </c>
      <c r="S67" s="202">
        <v>553</v>
      </c>
      <c r="T67" s="202">
        <v>112</v>
      </c>
      <c r="U67" s="202">
        <v>30</v>
      </c>
      <c r="V67" s="202">
        <v>40</v>
      </c>
      <c r="W67" s="202">
        <v>531</v>
      </c>
      <c r="X67" s="202">
        <v>7839</v>
      </c>
      <c r="Y67" s="163">
        <v>1</v>
      </c>
      <c r="Z67" s="202">
        <v>311388</v>
      </c>
      <c r="AA67" s="164">
        <v>2</v>
      </c>
      <c r="AB67" s="202">
        <v>101472</v>
      </c>
      <c r="AC67" s="164">
        <v>3</v>
      </c>
      <c r="AD67" s="202">
        <v>36052</v>
      </c>
      <c r="AE67" s="165">
        <f t="shared" si="7"/>
        <v>1395</v>
      </c>
      <c r="AF67" s="165">
        <f t="shared" si="19"/>
        <v>1098</v>
      </c>
      <c r="AG67" s="165">
        <f t="shared" si="20"/>
        <v>241</v>
      </c>
      <c r="AH67" s="165">
        <f t="shared" si="21"/>
        <v>56</v>
      </c>
      <c r="AI67" s="165">
        <v>1671</v>
      </c>
      <c r="AJ67" s="165">
        <f t="shared" si="8"/>
        <v>-276</v>
      </c>
      <c r="AK67" s="84" t="s">
        <v>313</v>
      </c>
    </row>
    <row r="68" spans="1:37" s="65" customFormat="1" ht="28.5" customHeight="1">
      <c r="A68" s="27" t="s">
        <v>80</v>
      </c>
      <c r="B68" s="29">
        <v>130633</v>
      </c>
      <c r="C68" s="205">
        <v>345365</v>
      </c>
      <c r="D68" s="205">
        <v>335986</v>
      </c>
      <c r="E68" s="205">
        <v>236466</v>
      </c>
      <c r="F68" s="205">
        <v>233600</v>
      </c>
      <c r="G68" s="205">
        <v>108899</v>
      </c>
      <c r="H68" s="205">
        <v>102386</v>
      </c>
      <c r="I68" s="206">
        <v>5</v>
      </c>
      <c r="J68" s="206">
        <v>85</v>
      </c>
      <c r="K68" s="206">
        <v>10</v>
      </c>
      <c r="L68" s="206">
        <v>256</v>
      </c>
      <c r="M68" s="206">
        <v>15</v>
      </c>
      <c r="N68" s="207">
        <v>1149465</v>
      </c>
      <c r="O68" s="207">
        <v>20597</v>
      </c>
      <c r="P68" s="207">
        <v>158962</v>
      </c>
      <c r="Q68" s="208">
        <v>2648</v>
      </c>
      <c r="R68" s="208">
        <v>6205</v>
      </c>
      <c r="S68" s="208">
        <v>1149</v>
      </c>
      <c r="T68" s="208">
        <v>212</v>
      </c>
      <c r="U68" s="208">
        <v>71</v>
      </c>
      <c r="V68" s="208">
        <v>78</v>
      </c>
      <c r="W68" s="207">
        <v>1105</v>
      </c>
      <c r="X68" s="207">
        <v>19888</v>
      </c>
      <c r="Y68" s="163">
        <v>1</v>
      </c>
      <c r="Z68" s="207">
        <v>597228</v>
      </c>
      <c r="AA68" s="163">
        <v>2</v>
      </c>
      <c r="AB68" s="207">
        <v>177156</v>
      </c>
      <c r="AC68" s="164">
        <v>3</v>
      </c>
      <c r="AD68" s="206">
        <v>44710</v>
      </c>
      <c r="AE68" s="165">
        <f t="shared" si="7"/>
        <v>2320</v>
      </c>
      <c r="AF68" s="165">
        <f t="shared" si="19"/>
        <v>1779</v>
      </c>
      <c r="AG68" s="165">
        <f t="shared" si="20"/>
        <v>401</v>
      </c>
      <c r="AH68" s="165">
        <f t="shared" si="21"/>
        <v>140</v>
      </c>
      <c r="AI68" s="165">
        <v>2926</v>
      </c>
      <c r="AJ68" s="165">
        <f t="shared" si="8"/>
        <v>-606</v>
      </c>
      <c r="AK68" s="85" t="s">
        <v>314</v>
      </c>
    </row>
    <row r="69" spans="1:37" ht="28.5" customHeight="1">
      <c r="A69" s="58" t="s">
        <v>81</v>
      </c>
      <c r="B69" s="30">
        <v>130602</v>
      </c>
      <c r="C69" s="209">
        <v>65632</v>
      </c>
      <c r="D69" s="209">
        <v>67046</v>
      </c>
      <c r="E69" s="209">
        <v>43511</v>
      </c>
      <c r="F69" s="209">
        <v>44406</v>
      </c>
      <c r="G69" s="209">
        <v>22121</v>
      </c>
      <c r="H69" s="209">
        <v>22640</v>
      </c>
      <c r="I69" s="210">
        <v>5</v>
      </c>
      <c r="J69" s="210">
        <v>12</v>
      </c>
      <c r="K69" s="210">
        <v>10</v>
      </c>
      <c r="L69" s="210">
        <v>12</v>
      </c>
      <c r="M69" s="210">
        <v>15</v>
      </c>
      <c r="N69" s="211">
        <v>267062</v>
      </c>
      <c r="O69" s="210">
        <v>0</v>
      </c>
      <c r="P69" s="210">
        <v>24620</v>
      </c>
      <c r="Q69" s="212">
        <v>625</v>
      </c>
      <c r="R69" s="212">
        <v>3195</v>
      </c>
      <c r="S69" s="212">
        <v>5625</v>
      </c>
      <c r="T69" s="212">
        <v>1773</v>
      </c>
      <c r="U69" s="212">
        <v>198</v>
      </c>
      <c r="V69" s="212">
        <v>283</v>
      </c>
      <c r="W69" s="212">
        <v>198</v>
      </c>
      <c r="X69" s="212">
        <v>1214</v>
      </c>
      <c r="Y69" s="213">
        <v>1</v>
      </c>
      <c r="Z69" s="212">
        <v>147148</v>
      </c>
      <c r="AA69" s="214">
        <v>2</v>
      </c>
      <c r="AB69" s="212">
        <v>29372</v>
      </c>
      <c r="AC69" s="214">
        <v>3</v>
      </c>
      <c r="AD69" s="212">
        <v>14496</v>
      </c>
      <c r="AE69" s="212">
        <f t="shared" si="7"/>
        <v>473</v>
      </c>
      <c r="AF69" s="212">
        <f t="shared" si="19"/>
        <v>414</v>
      </c>
      <c r="AG69" s="212">
        <f t="shared" ref="AG69:AG75" si="22">ROUNDUP(((O69+P69)*30+Q69*45+R69*60+S69*75+T69*90+U69*105+V69*120)/3/10000,0)</f>
        <v>54</v>
      </c>
      <c r="AH69" s="212">
        <f t="shared" ref="AH69:AH75" si="23">ROUNDUP((W69+X69)*100/3/10000,0)</f>
        <v>5</v>
      </c>
      <c r="AI69" s="212">
        <v>546</v>
      </c>
      <c r="AJ69" s="212">
        <f t="shared" si="8"/>
        <v>-73</v>
      </c>
      <c r="AK69" s="49" t="s">
        <v>315</v>
      </c>
    </row>
    <row r="70" spans="1:37" ht="28.5" customHeight="1">
      <c r="A70" s="28" t="s">
        <v>82</v>
      </c>
      <c r="B70" s="31">
        <v>130606</v>
      </c>
      <c r="C70" s="215">
        <v>87409</v>
      </c>
      <c r="D70" s="216">
        <v>89766</v>
      </c>
      <c r="E70" s="216">
        <v>56731</v>
      </c>
      <c r="F70" s="216">
        <v>58217</v>
      </c>
      <c r="G70" s="216">
        <v>30678</v>
      </c>
      <c r="H70" s="216">
        <v>31549</v>
      </c>
      <c r="I70" s="217">
        <v>5</v>
      </c>
      <c r="J70" s="217">
        <v>110</v>
      </c>
      <c r="K70" s="217">
        <v>10</v>
      </c>
      <c r="L70" s="217">
        <v>25</v>
      </c>
      <c r="M70" s="217">
        <v>15</v>
      </c>
      <c r="N70" s="217">
        <v>353500</v>
      </c>
      <c r="O70" s="217">
        <v>0</v>
      </c>
      <c r="P70" s="217">
        <v>39754</v>
      </c>
      <c r="Q70" s="218">
        <v>901</v>
      </c>
      <c r="R70" s="218">
        <v>2910</v>
      </c>
      <c r="S70" s="218">
        <v>4362</v>
      </c>
      <c r="T70" s="218">
        <v>1323</v>
      </c>
      <c r="U70" s="218">
        <v>189</v>
      </c>
      <c r="V70" s="218">
        <v>285</v>
      </c>
      <c r="W70" s="218">
        <v>0</v>
      </c>
      <c r="X70" s="218">
        <v>1787</v>
      </c>
      <c r="Y70" s="213">
        <v>1</v>
      </c>
      <c r="Z70" s="219">
        <v>176364</v>
      </c>
      <c r="AA70" s="213">
        <v>2</v>
      </c>
      <c r="AB70" s="219">
        <v>49416</v>
      </c>
      <c r="AC70" s="220">
        <v>3</v>
      </c>
      <c r="AD70" s="219">
        <v>15744</v>
      </c>
      <c r="AE70" s="212">
        <f t="shared" si="7"/>
        <v>617</v>
      </c>
      <c r="AF70" s="212">
        <f t="shared" si="19"/>
        <v>547</v>
      </c>
      <c r="AG70" s="212">
        <f t="shared" si="22"/>
        <v>64</v>
      </c>
      <c r="AH70" s="212">
        <f t="shared" si="23"/>
        <v>6</v>
      </c>
      <c r="AI70" s="212">
        <v>745</v>
      </c>
      <c r="AJ70" s="212">
        <f t="shared" si="8"/>
        <v>-128</v>
      </c>
      <c r="AK70" s="50" t="s">
        <v>316</v>
      </c>
    </row>
    <row r="71" spans="1:37" ht="28.5" customHeight="1">
      <c r="A71" s="28" t="s">
        <v>83</v>
      </c>
      <c r="B71" s="31">
        <v>130611</v>
      </c>
      <c r="C71" s="221">
        <v>19316</v>
      </c>
      <c r="D71" s="221">
        <v>20134</v>
      </c>
      <c r="E71" s="221">
        <v>12584</v>
      </c>
      <c r="F71" s="221">
        <v>13193</v>
      </c>
      <c r="G71" s="221">
        <v>6732</v>
      </c>
      <c r="H71" s="221">
        <v>6941</v>
      </c>
      <c r="I71" s="221">
        <v>5</v>
      </c>
      <c r="J71" s="221">
        <v>1</v>
      </c>
      <c r="K71" s="221">
        <v>10</v>
      </c>
      <c r="L71" s="221">
        <v>8</v>
      </c>
      <c r="M71" s="221">
        <v>15</v>
      </c>
      <c r="N71" s="221">
        <v>81105</v>
      </c>
      <c r="O71" s="221">
        <v>192</v>
      </c>
      <c r="P71" s="221">
        <v>10145</v>
      </c>
      <c r="Q71" s="221">
        <v>199</v>
      </c>
      <c r="R71" s="221">
        <v>834</v>
      </c>
      <c r="S71" s="221">
        <v>555</v>
      </c>
      <c r="T71" s="221">
        <v>54</v>
      </c>
      <c r="U71" s="221">
        <v>7</v>
      </c>
      <c r="V71" s="221">
        <v>11</v>
      </c>
      <c r="W71" s="221">
        <v>63</v>
      </c>
      <c r="X71" s="221">
        <v>147</v>
      </c>
      <c r="Y71" s="213">
        <v>1</v>
      </c>
      <c r="Z71" s="221">
        <v>41940</v>
      </c>
      <c r="AA71" s="214">
        <v>2</v>
      </c>
      <c r="AB71" s="221">
        <v>11418</v>
      </c>
      <c r="AC71" s="214">
        <v>3</v>
      </c>
      <c r="AD71" s="222">
        <v>2957</v>
      </c>
      <c r="AE71" s="212">
        <f t="shared" si="7"/>
        <v>141</v>
      </c>
      <c r="AF71" s="212">
        <f t="shared" si="19"/>
        <v>126</v>
      </c>
      <c r="AG71" s="212">
        <f t="shared" si="22"/>
        <v>14</v>
      </c>
      <c r="AH71" s="212">
        <f t="shared" si="23"/>
        <v>1</v>
      </c>
      <c r="AI71" s="212">
        <v>167</v>
      </c>
      <c r="AJ71" s="212">
        <f t="shared" si="8"/>
        <v>-26</v>
      </c>
      <c r="AK71" s="47" t="s">
        <v>317</v>
      </c>
    </row>
    <row r="72" spans="1:37" ht="28.5" customHeight="1">
      <c r="A72" s="28" t="s">
        <v>84</v>
      </c>
      <c r="B72" s="31">
        <v>130622</v>
      </c>
      <c r="C72" s="223">
        <v>309738</v>
      </c>
      <c r="D72" s="223">
        <v>317760</v>
      </c>
      <c r="E72" s="223">
        <v>195075</v>
      </c>
      <c r="F72" s="223">
        <v>201078</v>
      </c>
      <c r="G72" s="223">
        <v>114663</v>
      </c>
      <c r="H72" s="223">
        <v>116682</v>
      </c>
      <c r="I72" s="224">
        <v>5</v>
      </c>
      <c r="J72" s="224">
        <v>-829</v>
      </c>
      <c r="K72" s="224">
        <v>10</v>
      </c>
      <c r="L72" s="224">
        <v>-4219</v>
      </c>
      <c r="M72" s="224">
        <v>15</v>
      </c>
      <c r="N72" s="224">
        <v>1372883</v>
      </c>
      <c r="O72" s="224">
        <v>5863</v>
      </c>
      <c r="P72" s="224">
        <v>153869</v>
      </c>
      <c r="Q72" s="224">
        <v>3423</v>
      </c>
      <c r="R72" s="224">
        <v>8618</v>
      </c>
      <c r="S72" s="224">
        <v>4421</v>
      </c>
      <c r="T72" s="224">
        <v>563</v>
      </c>
      <c r="U72" s="224">
        <v>139</v>
      </c>
      <c r="V72" s="224">
        <v>185</v>
      </c>
      <c r="W72" s="223">
        <v>646</v>
      </c>
      <c r="X72" s="223">
        <v>5707</v>
      </c>
      <c r="Y72" s="213">
        <v>1</v>
      </c>
      <c r="Z72" s="224">
        <v>691222</v>
      </c>
      <c r="AA72" s="213">
        <v>2</v>
      </c>
      <c r="AB72" s="224">
        <v>201359</v>
      </c>
      <c r="AC72" s="220">
        <v>3</v>
      </c>
      <c r="AD72" s="225">
        <v>55482</v>
      </c>
      <c r="AE72" s="212">
        <f t="shared" ref="AE72:AE135" si="24">AF72+AG72+AH72</f>
        <v>2337</v>
      </c>
      <c r="AF72" s="212">
        <f t="shared" si="19"/>
        <v>2118</v>
      </c>
      <c r="AG72" s="212">
        <f t="shared" si="22"/>
        <v>197</v>
      </c>
      <c r="AH72" s="212">
        <f t="shared" si="23"/>
        <v>22</v>
      </c>
      <c r="AI72" s="212">
        <v>2773</v>
      </c>
      <c r="AJ72" s="212">
        <f t="shared" ref="AJ72:AJ135" si="25">AE72-AI72</f>
        <v>-436</v>
      </c>
      <c r="AK72" s="7" t="s">
        <v>318</v>
      </c>
    </row>
    <row r="73" spans="1:37" ht="28.5" customHeight="1">
      <c r="A73" s="28" t="s">
        <v>85</v>
      </c>
      <c r="B73" s="31">
        <v>130621</v>
      </c>
      <c r="C73" s="226">
        <v>196585</v>
      </c>
      <c r="D73" s="226">
        <v>199903</v>
      </c>
      <c r="E73" s="226">
        <v>130476</v>
      </c>
      <c r="F73" s="226">
        <v>133203</v>
      </c>
      <c r="G73" s="226">
        <v>66109</v>
      </c>
      <c r="H73" s="226">
        <v>66700</v>
      </c>
      <c r="I73" s="227">
        <v>5</v>
      </c>
      <c r="J73" s="227">
        <v>53</v>
      </c>
      <c r="K73" s="227">
        <v>10</v>
      </c>
      <c r="L73" s="226">
        <v>337</v>
      </c>
      <c r="M73" s="227">
        <v>15</v>
      </c>
      <c r="N73" s="227">
        <v>776063</v>
      </c>
      <c r="O73" s="227">
        <v>3651</v>
      </c>
      <c r="P73" s="227">
        <v>104960</v>
      </c>
      <c r="Q73" s="227">
        <v>1584</v>
      </c>
      <c r="R73" s="227">
        <v>3823</v>
      </c>
      <c r="S73" s="227">
        <v>1521</v>
      </c>
      <c r="T73" s="227">
        <v>181</v>
      </c>
      <c r="U73" s="227">
        <v>31</v>
      </c>
      <c r="V73" s="227">
        <v>76</v>
      </c>
      <c r="W73" s="227">
        <v>1375</v>
      </c>
      <c r="X73" s="227">
        <v>2595</v>
      </c>
      <c r="Y73" s="213">
        <v>1</v>
      </c>
      <c r="Z73" s="227">
        <v>395773</v>
      </c>
      <c r="AA73" s="214">
        <v>2</v>
      </c>
      <c r="AB73" s="227">
        <v>115728</v>
      </c>
      <c r="AC73" s="214">
        <v>3</v>
      </c>
      <c r="AD73" s="228">
        <v>19037</v>
      </c>
      <c r="AE73" s="212">
        <f t="shared" si="24"/>
        <v>1337</v>
      </c>
      <c r="AF73" s="212">
        <f t="shared" si="19"/>
        <v>1199</v>
      </c>
      <c r="AG73" s="212">
        <f t="shared" si="22"/>
        <v>124</v>
      </c>
      <c r="AH73" s="212">
        <f t="shared" si="23"/>
        <v>14</v>
      </c>
      <c r="AI73" s="212">
        <v>1636</v>
      </c>
      <c r="AJ73" s="212">
        <f t="shared" si="25"/>
        <v>-299</v>
      </c>
      <c r="AK73" s="48" t="s">
        <v>319</v>
      </c>
    </row>
    <row r="74" spans="1:37" ht="28.5" customHeight="1">
      <c r="A74" s="26" t="s">
        <v>86</v>
      </c>
      <c r="B74" s="31">
        <v>130625</v>
      </c>
      <c r="C74" s="224">
        <v>359764</v>
      </c>
      <c r="D74" s="224">
        <v>360153</v>
      </c>
      <c r="E74" s="224">
        <v>261195</v>
      </c>
      <c r="F74" s="224">
        <v>260160</v>
      </c>
      <c r="G74" s="224">
        <v>98569</v>
      </c>
      <c r="H74" s="224">
        <v>99993</v>
      </c>
      <c r="I74" s="224">
        <v>5</v>
      </c>
      <c r="J74" s="224">
        <v>29</v>
      </c>
      <c r="K74" s="224">
        <v>10</v>
      </c>
      <c r="L74" s="224">
        <v>110</v>
      </c>
      <c r="M74" s="224">
        <v>15</v>
      </c>
      <c r="N74" s="224">
        <v>1196060</v>
      </c>
      <c r="O74" s="224">
        <v>4209</v>
      </c>
      <c r="P74" s="224">
        <v>193550</v>
      </c>
      <c r="Q74" s="224">
        <v>2066</v>
      </c>
      <c r="R74" s="224">
        <v>6823</v>
      </c>
      <c r="S74" s="224">
        <v>1428</v>
      </c>
      <c r="T74" s="224">
        <v>436</v>
      </c>
      <c r="U74" s="224">
        <v>89</v>
      </c>
      <c r="V74" s="224">
        <v>91</v>
      </c>
      <c r="W74" s="224">
        <v>948</v>
      </c>
      <c r="X74" s="224">
        <v>3554</v>
      </c>
      <c r="Y74" s="213">
        <v>1</v>
      </c>
      <c r="Z74" s="224">
        <v>136575</v>
      </c>
      <c r="AA74" s="213">
        <v>2</v>
      </c>
      <c r="AB74" s="224">
        <v>136654</v>
      </c>
      <c r="AC74" s="220">
        <v>3</v>
      </c>
      <c r="AD74" s="224">
        <v>8156</v>
      </c>
      <c r="AE74" s="212">
        <f t="shared" si="24"/>
        <v>2053</v>
      </c>
      <c r="AF74" s="212">
        <f t="shared" si="19"/>
        <v>1816</v>
      </c>
      <c r="AG74" s="212">
        <f t="shared" si="22"/>
        <v>221</v>
      </c>
      <c r="AH74" s="212">
        <f t="shared" si="23"/>
        <v>16</v>
      </c>
      <c r="AI74" s="212">
        <v>2510</v>
      </c>
      <c r="AJ74" s="212">
        <f t="shared" si="25"/>
        <v>-457</v>
      </c>
      <c r="AK74" s="51" t="s">
        <v>320</v>
      </c>
    </row>
    <row r="75" spans="1:37" ht="28.5" customHeight="1">
      <c r="A75" s="28" t="s">
        <v>87</v>
      </c>
      <c r="B75" s="31">
        <v>130605</v>
      </c>
      <c r="C75" s="229">
        <v>25789</v>
      </c>
      <c r="D75" s="229">
        <v>25887</v>
      </c>
      <c r="E75" s="229">
        <v>18329</v>
      </c>
      <c r="F75" s="229">
        <v>18275</v>
      </c>
      <c r="G75" s="229">
        <v>7460</v>
      </c>
      <c r="H75" s="229">
        <v>7612</v>
      </c>
      <c r="I75" s="230">
        <v>5</v>
      </c>
      <c r="J75" s="231">
        <v>26</v>
      </c>
      <c r="K75" s="232">
        <v>10</v>
      </c>
      <c r="L75" s="231">
        <v>72</v>
      </c>
      <c r="M75" s="232">
        <v>15</v>
      </c>
      <c r="N75" s="232">
        <v>87744</v>
      </c>
      <c r="O75" s="230">
        <v>178</v>
      </c>
      <c r="P75" s="229">
        <v>14946</v>
      </c>
      <c r="Q75" s="229">
        <v>148</v>
      </c>
      <c r="R75" s="229">
        <v>450</v>
      </c>
      <c r="S75" s="229">
        <v>284</v>
      </c>
      <c r="T75" s="229">
        <v>54</v>
      </c>
      <c r="U75" s="229">
        <v>8</v>
      </c>
      <c r="V75" s="229">
        <v>18</v>
      </c>
      <c r="W75" s="230">
        <v>4</v>
      </c>
      <c r="X75" s="230">
        <v>176</v>
      </c>
      <c r="Y75" s="213">
        <v>1</v>
      </c>
      <c r="Z75" s="232">
        <v>42791</v>
      </c>
      <c r="AA75" s="214">
        <v>2</v>
      </c>
      <c r="AB75" s="232">
        <v>14235</v>
      </c>
      <c r="AC75" s="214">
        <v>3</v>
      </c>
      <c r="AD75" s="232">
        <v>2998</v>
      </c>
      <c r="AE75" s="212">
        <f t="shared" si="24"/>
        <v>155</v>
      </c>
      <c r="AF75" s="212">
        <f t="shared" si="19"/>
        <v>136</v>
      </c>
      <c r="AG75" s="212">
        <f t="shared" si="22"/>
        <v>18</v>
      </c>
      <c r="AH75" s="212">
        <f t="shared" si="23"/>
        <v>1</v>
      </c>
      <c r="AI75" s="212">
        <v>188</v>
      </c>
      <c r="AJ75" s="212">
        <f t="shared" si="25"/>
        <v>-33</v>
      </c>
      <c r="AK75" s="7" t="s">
        <v>321</v>
      </c>
    </row>
    <row r="76" spans="1:37" s="65" customFormat="1" ht="28.5" customHeight="1">
      <c r="A76" s="86" t="s">
        <v>88</v>
      </c>
      <c r="B76" s="86">
        <v>130900</v>
      </c>
      <c r="C76" s="233">
        <v>3723112</v>
      </c>
      <c r="D76" s="233">
        <v>3686526</v>
      </c>
      <c r="E76" s="233">
        <v>2624846</v>
      </c>
      <c r="F76" s="233">
        <v>2593097</v>
      </c>
      <c r="G76" s="233">
        <v>1098266</v>
      </c>
      <c r="H76" s="234">
        <v>1093429</v>
      </c>
      <c r="I76" s="233">
        <v>15</v>
      </c>
      <c r="J76" s="233">
        <v>12968003</v>
      </c>
      <c r="K76" s="233">
        <v>10</v>
      </c>
      <c r="L76" s="233">
        <v>2029</v>
      </c>
      <c r="M76" s="233">
        <v>5</v>
      </c>
      <c r="N76" s="233">
        <v>1143</v>
      </c>
      <c r="O76" s="233">
        <v>70816</v>
      </c>
      <c r="P76" s="233">
        <v>2045446</v>
      </c>
      <c r="Q76" s="233">
        <v>25855</v>
      </c>
      <c r="R76" s="233">
        <v>95317</v>
      </c>
      <c r="S76" s="233">
        <v>29307</v>
      </c>
      <c r="T76" s="233">
        <v>10586</v>
      </c>
      <c r="U76" s="233">
        <v>3191</v>
      </c>
      <c r="V76" s="233">
        <v>5600</v>
      </c>
      <c r="W76" s="233">
        <v>15757</v>
      </c>
      <c r="X76" s="233">
        <v>59687</v>
      </c>
      <c r="Y76" s="235">
        <v>1</v>
      </c>
      <c r="Z76" s="233">
        <v>5682732</v>
      </c>
      <c r="AA76" s="236">
        <v>2</v>
      </c>
      <c r="AB76" s="233">
        <v>1781111</v>
      </c>
      <c r="AC76" s="237">
        <v>3</v>
      </c>
      <c r="AD76" s="233">
        <v>502172</v>
      </c>
      <c r="AE76" s="233">
        <f t="shared" si="24"/>
        <v>24963</v>
      </c>
      <c r="AF76" s="233">
        <f>SUM(AF77:AF97)</f>
        <v>20005</v>
      </c>
      <c r="AG76" s="233">
        <f>SUM(AG77:AG97)</f>
        <v>4486</v>
      </c>
      <c r="AH76" s="233">
        <f>SUM(AH77:AH97)</f>
        <v>472</v>
      </c>
      <c r="AI76" s="233">
        <v>30220</v>
      </c>
      <c r="AJ76" s="233">
        <f t="shared" si="25"/>
        <v>-5257</v>
      </c>
      <c r="AK76" s="89"/>
    </row>
    <row r="77" spans="1:37" s="65" customFormat="1" ht="28.5" customHeight="1">
      <c r="A77" s="87" t="s">
        <v>89</v>
      </c>
      <c r="B77" s="87">
        <v>130926</v>
      </c>
      <c r="C77" s="238">
        <v>215428</v>
      </c>
      <c r="D77" s="238">
        <v>215029</v>
      </c>
      <c r="E77" s="238">
        <v>154399</v>
      </c>
      <c r="F77" s="238">
        <v>152665</v>
      </c>
      <c r="G77" s="238">
        <v>61029</v>
      </c>
      <c r="H77" s="238">
        <v>62364</v>
      </c>
      <c r="I77" s="239">
        <v>15</v>
      </c>
      <c r="J77" s="240">
        <v>735635</v>
      </c>
      <c r="K77" s="239">
        <v>10</v>
      </c>
      <c r="L77" s="239"/>
      <c r="M77" s="239">
        <v>5</v>
      </c>
      <c r="N77" s="239"/>
      <c r="O77" s="241">
        <v>3666</v>
      </c>
      <c r="P77" s="241">
        <v>131794</v>
      </c>
      <c r="Q77" s="241">
        <v>1210</v>
      </c>
      <c r="R77" s="241">
        <v>2257</v>
      </c>
      <c r="S77" s="241">
        <v>1088</v>
      </c>
      <c r="T77" s="241">
        <v>242</v>
      </c>
      <c r="U77" s="241">
        <v>77</v>
      </c>
      <c r="V77" s="241">
        <v>115</v>
      </c>
      <c r="W77" s="240">
        <v>811</v>
      </c>
      <c r="X77" s="240">
        <v>3270</v>
      </c>
      <c r="Y77" s="242">
        <v>1</v>
      </c>
      <c r="Z77" s="243">
        <v>368441</v>
      </c>
      <c r="AA77" s="244">
        <v>2</v>
      </c>
      <c r="AB77" s="243">
        <v>82100</v>
      </c>
      <c r="AC77" s="244">
        <v>3</v>
      </c>
      <c r="AD77" s="243">
        <v>54733</v>
      </c>
      <c r="AE77" s="243">
        <f t="shared" si="24"/>
        <v>1459</v>
      </c>
      <c r="AF77" s="243">
        <f t="shared" ref="AF77:AF97" si="26">ROUNDUP((I77*J77+K77*L77+M77*N77+(Y77*Z77+AA77*AB77+AC77*AD77)/2)/10000,0)</f>
        <v>1139</v>
      </c>
      <c r="AG77" s="243">
        <f t="shared" ref="AG77:AG88" si="27">ROUNDUP(((O77+P77)*30+Q77*45+R77*60+S77*75+T77*90+U77*105+V77*120)/3*2/10000,0)</f>
        <v>292</v>
      </c>
      <c r="AH77" s="243">
        <f t="shared" ref="AH77:AH88" si="28">ROUNDUP((W77+X77)*100/3*2/10000,0)</f>
        <v>28</v>
      </c>
      <c r="AI77" s="243">
        <v>1727</v>
      </c>
      <c r="AJ77" s="243">
        <f t="shared" si="25"/>
        <v>-268</v>
      </c>
      <c r="AK77" s="89" t="s">
        <v>323</v>
      </c>
    </row>
    <row r="78" spans="1:37" s="65" customFormat="1" ht="28.5" customHeight="1">
      <c r="A78" s="87" t="s">
        <v>90</v>
      </c>
      <c r="B78" s="87">
        <v>130922</v>
      </c>
      <c r="C78" s="245">
        <v>235458</v>
      </c>
      <c r="D78" s="245">
        <v>234999</v>
      </c>
      <c r="E78" s="245">
        <v>171517</v>
      </c>
      <c r="F78" s="245">
        <v>170162</v>
      </c>
      <c r="G78" s="245">
        <v>63941</v>
      </c>
      <c r="H78" s="245">
        <v>64837</v>
      </c>
      <c r="I78" s="98">
        <v>15</v>
      </c>
      <c r="J78" s="98">
        <v>787505</v>
      </c>
      <c r="K78" s="98">
        <v>10</v>
      </c>
      <c r="L78" s="98">
        <v>86</v>
      </c>
      <c r="M78" s="98">
        <v>5</v>
      </c>
      <c r="N78" s="98">
        <v>59</v>
      </c>
      <c r="O78" s="246">
        <v>3915</v>
      </c>
      <c r="P78" s="246">
        <v>128494</v>
      </c>
      <c r="Q78" s="246">
        <v>646</v>
      </c>
      <c r="R78" s="246">
        <v>5228</v>
      </c>
      <c r="S78" s="246">
        <v>824</v>
      </c>
      <c r="T78" s="246">
        <v>209</v>
      </c>
      <c r="U78" s="246">
        <v>172</v>
      </c>
      <c r="V78" s="246">
        <v>733</v>
      </c>
      <c r="W78" s="246">
        <v>1364</v>
      </c>
      <c r="X78" s="246">
        <v>2557</v>
      </c>
      <c r="Y78" s="242">
        <v>1</v>
      </c>
      <c r="Z78" s="98">
        <v>305500</v>
      </c>
      <c r="AA78" s="242">
        <v>2</v>
      </c>
      <c r="AB78" s="98">
        <v>109980</v>
      </c>
      <c r="AC78" s="244">
        <v>3</v>
      </c>
      <c r="AD78" s="98">
        <v>57807</v>
      </c>
      <c r="AE78" s="243">
        <f t="shared" si="24"/>
        <v>1545</v>
      </c>
      <c r="AF78" s="243">
        <f t="shared" si="26"/>
        <v>1217</v>
      </c>
      <c r="AG78" s="243">
        <f t="shared" si="27"/>
        <v>301</v>
      </c>
      <c r="AH78" s="243">
        <f t="shared" si="28"/>
        <v>27</v>
      </c>
      <c r="AI78" s="243">
        <v>1839</v>
      </c>
      <c r="AJ78" s="243">
        <f t="shared" si="25"/>
        <v>-294</v>
      </c>
      <c r="AK78" s="89" t="s">
        <v>324</v>
      </c>
    </row>
    <row r="79" spans="1:37" s="65" customFormat="1" ht="28.5" customHeight="1">
      <c r="A79" s="87" t="s">
        <v>91</v>
      </c>
      <c r="B79" s="87">
        <v>130982</v>
      </c>
      <c r="C79" s="245">
        <v>323957</v>
      </c>
      <c r="D79" s="245">
        <v>285940</v>
      </c>
      <c r="E79" s="245">
        <v>210074</v>
      </c>
      <c r="F79" s="245">
        <v>185919</v>
      </c>
      <c r="G79" s="245">
        <v>113883</v>
      </c>
      <c r="H79" s="245">
        <v>100021</v>
      </c>
      <c r="I79" s="247">
        <v>15</v>
      </c>
      <c r="J79" s="247">
        <v>1180071</v>
      </c>
      <c r="K79" s="247">
        <v>10</v>
      </c>
      <c r="L79" s="247">
        <v>68</v>
      </c>
      <c r="M79" s="247">
        <v>5</v>
      </c>
      <c r="N79" s="247">
        <v>24</v>
      </c>
      <c r="O79" s="247">
        <v>3600</v>
      </c>
      <c r="P79" s="247">
        <v>141536</v>
      </c>
      <c r="Q79" s="247">
        <v>5410</v>
      </c>
      <c r="R79" s="247">
        <v>12001</v>
      </c>
      <c r="S79" s="247">
        <v>3229</v>
      </c>
      <c r="T79" s="247">
        <v>3013</v>
      </c>
      <c r="U79" s="247">
        <v>773</v>
      </c>
      <c r="V79" s="247">
        <v>1449</v>
      </c>
      <c r="W79" s="247">
        <v>749</v>
      </c>
      <c r="X79" s="247">
        <v>3572</v>
      </c>
      <c r="Y79" s="242">
        <v>1</v>
      </c>
      <c r="Z79" s="243">
        <v>597216</v>
      </c>
      <c r="AA79" s="244">
        <v>2</v>
      </c>
      <c r="AB79" s="243">
        <v>190751</v>
      </c>
      <c r="AC79" s="244">
        <v>3</v>
      </c>
      <c r="AD79" s="243">
        <v>37681</v>
      </c>
      <c r="AE79" s="243">
        <f t="shared" si="24"/>
        <v>2260</v>
      </c>
      <c r="AF79" s="243">
        <f t="shared" si="26"/>
        <v>1825</v>
      </c>
      <c r="AG79" s="243">
        <f t="shared" si="27"/>
        <v>406</v>
      </c>
      <c r="AH79" s="243">
        <f t="shared" si="28"/>
        <v>29</v>
      </c>
      <c r="AI79" s="243">
        <v>3028</v>
      </c>
      <c r="AJ79" s="243">
        <f t="shared" si="25"/>
        <v>-768</v>
      </c>
      <c r="AK79" s="89" t="s">
        <v>325</v>
      </c>
    </row>
    <row r="80" spans="1:37" s="65" customFormat="1" ht="28.5" customHeight="1">
      <c r="A80" s="87" t="s">
        <v>92</v>
      </c>
      <c r="B80" s="87">
        <v>130930</v>
      </c>
      <c r="C80" s="248">
        <v>113737</v>
      </c>
      <c r="D80" s="248">
        <v>114319</v>
      </c>
      <c r="E80" s="248">
        <v>82412</v>
      </c>
      <c r="F80" s="248">
        <v>82548</v>
      </c>
      <c r="G80" s="248">
        <v>31325</v>
      </c>
      <c r="H80" s="248">
        <v>31771</v>
      </c>
      <c r="I80" s="247">
        <v>15</v>
      </c>
      <c r="J80" s="247">
        <v>367994</v>
      </c>
      <c r="K80" s="247">
        <v>10</v>
      </c>
      <c r="L80" s="247">
        <v>0</v>
      </c>
      <c r="M80" s="247">
        <v>5</v>
      </c>
      <c r="N80" s="247">
        <v>0</v>
      </c>
      <c r="O80" s="247">
        <v>3468</v>
      </c>
      <c r="P80" s="243">
        <v>57324</v>
      </c>
      <c r="Q80" s="243">
        <v>673</v>
      </c>
      <c r="R80" s="243">
        <v>4577</v>
      </c>
      <c r="S80" s="243">
        <v>662</v>
      </c>
      <c r="T80" s="243">
        <v>248</v>
      </c>
      <c r="U80" s="243">
        <v>71</v>
      </c>
      <c r="V80" s="243">
        <v>115</v>
      </c>
      <c r="W80" s="243">
        <v>247</v>
      </c>
      <c r="X80" s="243">
        <v>3221</v>
      </c>
      <c r="Y80" s="242">
        <v>1</v>
      </c>
      <c r="Z80" s="243">
        <v>158490</v>
      </c>
      <c r="AA80" s="242">
        <v>2</v>
      </c>
      <c r="AB80" s="243">
        <v>55488</v>
      </c>
      <c r="AC80" s="244">
        <v>3</v>
      </c>
      <c r="AD80" s="243">
        <v>17856</v>
      </c>
      <c r="AE80" s="243">
        <f t="shared" si="24"/>
        <v>742</v>
      </c>
      <c r="AF80" s="243">
        <f t="shared" si="26"/>
        <v>569</v>
      </c>
      <c r="AG80" s="243">
        <f t="shared" si="27"/>
        <v>149</v>
      </c>
      <c r="AH80" s="243">
        <f t="shared" si="28"/>
        <v>24</v>
      </c>
      <c r="AI80" s="243">
        <v>908</v>
      </c>
      <c r="AJ80" s="243">
        <f t="shared" si="25"/>
        <v>-166</v>
      </c>
      <c r="AK80" s="91" t="s">
        <v>326</v>
      </c>
    </row>
    <row r="81" spans="1:37" s="65" customFormat="1" ht="28.5" customHeight="1">
      <c r="A81" s="87" t="s">
        <v>93</v>
      </c>
      <c r="B81" s="87">
        <v>130929</v>
      </c>
      <c r="C81" s="247">
        <v>356300</v>
      </c>
      <c r="D81" s="247">
        <v>356746</v>
      </c>
      <c r="E81" s="247">
        <v>259532</v>
      </c>
      <c r="F81" s="247">
        <v>258317</v>
      </c>
      <c r="G81" s="247">
        <v>96768</v>
      </c>
      <c r="H81" s="247">
        <v>98429</v>
      </c>
      <c r="I81" s="243">
        <v>15</v>
      </c>
      <c r="J81" s="243">
        <v>1201264</v>
      </c>
      <c r="K81" s="243">
        <v>10</v>
      </c>
      <c r="L81" s="243">
        <v>121</v>
      </c>
      <c r="M81" s="243">
        <v>5</v>
      </c>
      <c r="N81" s="243">
        <v>85</v>
      </c>
      <c r="O81" s="249">
        <v>7437</v>
      </c>
      <c r="P81" s="249">
        <v>205728</v>
      </c>
      <c r="Q81" s="249">
        <v>2720</v>
      </c>
      <c r="R81" s="249">
        <v>5591</v>
      </c>
      <c r="S81" s="249">
        <v>1848</v>
      </c>
      <c r="T81" s="249">
        <v>557</v>
      </c>
      <c r="U81" s="249">
        <v>218</v>
      </c>
      <c r="V81" s="249">
        <v>319</v>
      </c>
      <c r="W81" s="247">
        <v>2235</v>
      </c>
      <c r="X81" s="247">
        <v>6013</v>
      </c>
      <c r="Y81" s="242">
        <v>1</v>
      </c>
      <c r="Z81" s="250">
        <v>286466</v>
      </c>
      <c r="AA81" s="242">
        <v>2</v>
      </c>
      <c r="AB81" s="250">
        <v>91004</v>
      </c>
      <c r="AC81" s="244">
        <v>3</v>
      </c>
      <c r="AD81" s="250">
        <v>26782</v>
      </c>
      <c r="AE81" s="243">
        <f t="shared" si="24"/>
        <v>2359</v>
      </c>
      <c r="AF81" s="243">
        <f t="shared" si="26"/>
        <v>1830</v>
      </c>
      <c r="AG81" s="243">
        <f t="shared" si="27"/>
        <v>474</v>
      </c>
      <c r="AH81" s="243">
        <f t="shared" si="28"/>
        <v>55</v>
      </c>
      <c r="AI81" s="243">
        <v>2781</v>
      </c>
      <c r="AJ81" s="243">
        <f t="shared" si="25"/>
        <v>-422</v>
      </c>
      <c r="AK81" s="92" t="s">
        <v>327</v>
      </c>
    </row>
    <row r="82" spans="1:37" s="65" customFormat="1" ht="28.5" customHeight="1">
      <c r="A82" s="87" t="s">
        <v>94</v>
      </c>
      <c r="B82" s="87">
        <v>130928</v>
      </c>
      <c r="C82" s="245">
        <v>166507</v>
      </c>
      <c r="D82" s="245">
        <v>165044</v>
      </c>
      <c r="E82" s="245">
        <v>110919</v>
      </c>
      <c r="F82" s="245">
        <v>109215</v>
      </c>
      <c r="G82" s="245">
        <v>55588</v>
      </c>
      <c r="H82" s="245">
        <v>55829</v>
      </c>
      <c r="I82" s="98">
        <v>15</v>
      </c>
      <c r="J82" s="98">
        <v>649792</v>
      </c>
      <c r="K82" s="98">
        <v>10</v>
      </c>
      <c r="L82" s="98">
        <v>73</v>
      </c>
      <c r="M82" s="98">
        <v>5</v>
      </c>
      <c r="N82" s="98">
        <v>16</v>
      </c>
      <c r="O82" s="245">
        <v>4450</v>
      </c>
      <c r="P82" s="245">
        <v>83269</v>
      </c>
      <c r="Q82" s="245">
        <v>1224</v>
      </c>
      <c r="R82" s="245">
        <v>3553</v>
      </c>
      <c r="S82" s="245">
        <v>905</v>
      </c>
      <c r="T82" s="245">
        <v>261</v>
      </c>
      <c r="U82" s="245">
        <v>92</v>
      </c>
      <c r="V82" s="245">
        <v>138</v>
      </c>
      <c r="W82" s="98">
        <v>460</v>
      </c>
      <c r="X82" s="98">
        <v>3990</v>
      </c>
      <c r="Y82" s="242">
        <v>1</v>
      </c>
      <c r="Z82" s="98">
        <v>303892</v>
      </c>
      <c r="AA82" s="242">
        <v>2</v>
      </c>
      <c r="AB82" s="98">
        <v>101294</v>
      </c>
      <c r="AC82" s="244">
        <v>3</v>
      </c>
      <c r="AD82" s="98">
        <v>20258</v>
      </c>
      <c r="AE82" s="243">
        <f t="shared" si="24"/>
        <v>1236</v>
      </c>
      <c r="AF82" s="243">
        <f t="shared" si="26"/>
        <v>1004</v>
      </c>
      <c r="AG82" s="243">
        <f t="shared" si="27"/>
        <v>202</v>
      </c>
      <c r="AH82" s="243">
        <f t="shared" si="28"/>
        <v>30</v>
      </c>
      <c r="AI82" s="243">
        <v>1492</v>
      </c>
      <c r="AJ82" s="243">
        <f t="shared" si="25"/>
        <v>-256</v>
      </c>
      <c r="AK82" s="88" t="s">
        <v>328</v>
      </c>
    </row>
    <row r="83" spans="1:37" s="65" customFormat="1" ht="28.5" customHeight="1">
      <c r="A83" s="87" t="s">
        <v>95</v>
      </c>
      <c r="B83" s="87">
        <v>130925</v>
      </c>
      <c r="C83" s="248">
        <v>269490</v>
      </c>
      <c r="D83" s="248">
        <v>269229</v>
      </c>
      <c r="E83" s="248">
        <v>196758</v>
      </c>
      <c r="F83" s="248">
        <v>195432</v>
      </c>
      <c r="G83" s="248">
        <v>72732</v>
      </c>
      <c r="H83" s="248">
        <v>73797</v>
      </c>
      <c r="I83" s="243">
        <v>15</v>
      </c>
      <c r="J83" s="243">
        <v>893132</v>
      </c>
      <c r="K83" s="243">
        <v>10</v>
      </c>
      <c r="L83" s="243">
        <v>171</v>
      </c>
      <c r="M83" s="243">
        <v>5</v>
      </c>
      <c r="N83" s="243">
        <v>121</v>
      </c>
      <c r="O83" s="247">
        <v>5144</v>
      </c>
      <c r="P83" s="247">
        <v>152228</v>
      </c>
      <c r="Q83" s="247">
        <v>2204</v>
      </c>
      <c r="R83" s="247">
        <v>6113</v>
      </c>
      <c r="S83" s="247">
        <v>1106</v>
      </c>
      <c r="T83" s="247">
        <v>357</v>
      </c>
      <c r="U83" s="247">
        <v>98</v>
      </c>
      <c r="V83" s="247">
        <v>172</v>
      </c>
      <c r="W83" s="243">
        <v>727</v>
      </c>
      <c r="X83" s="243">
        <v>4804</v>
      </c>
      <c r="Y83" s="242">
        <v>1</v>
      </c>
      <c r="Z83" s="243">
        <v>425063</v>
      </c>
      <c r="AA83" s="242">
        <v>2</v>
      </c>
      <c r="AB83" s="243">
        <v>141684</v>
      </c>
      <c r="AC83" s="244">
        <v>3</v>
      </c>
      <c r="AD83" s="243">
        <v>28335</v>
      </c>
      <c r="AE83" s="243">
        <f t="shared" si="24"/>
        <v>1773</v>
      </c>
      <c r="AF83" s="243">
        <f t="shared" si="26"/>
        <v>1380</v>
      </c>
      <c r="AG83" s="243">
        <f t="shared" si="27"/>
        <v>356</v>
      </c>
      <c r="AH83" s="243">
        <f t="shared" si="28"/>
        <v>37</v>
      </c>
      <c r="AI83" s="243">
        <v>2089</v>
      </c>
      <c r="AJ83" s="243">
        <f t="shared" si="25"/>
        <v>-316</v>
      </c>
      <c r="AK83" s="89" t="s">
        <v>329</v>
      </c>
    </row>
    <row r="84" spans="1:37" s="65" customFormat="1" ht="28.5" customHeight="1">
      <c r="A84" s="87" t="s">
        <v>96</v>
      </c>
      <c r="B84" s="87">
        <v>130984</v>
      </c>
      <c r="C84" s="247">
        <v>499163</v>
      </c>
      <c r="D84" s="247">
        <v>501386</v>
      </c>
      <c r="E84" s="247">
        <v>369292</v>
      </c>
      <c r="F84" s="247">
        <v>368658</v>
      </c>
      <c r="G84" s="247">
        <v>129871</v>
      </c>
      <c r="H84" s="247">
        <v>132728</v>
      </c>
      <c r="I84" s="247">
        <v>15</v>
      </c>
      <c r="J84" s="247">
        <v>1591564</v>
      </c>
      <c r="K84" s="247">
        <v>10</v>
      </c>
      <c r="L84" s="247">
        <v>352</v>
      </c>
      <c r="M84" s="247">
        <v>5</v>
      </c>
      <c r="N84" s="247">
        <v>90</v>
      </c>
      <c r="O84" s="247">
        <v>8130</v>
      </c>
      <c r="P84" s="247">
        <v>321347</v>
      </c>
      <c r="Q84" s="247">
        <v>2877</v>
      </c>
      <c r="R84" s="247">
        <v>6532</v>
      </c>
      <c r="S84" s="247">
        <v>1896</v>
      </c>
      <c r="T84" s="247">
        <v>582</v>
      </c>
      <c r="U84" s="247">
        <v>148</v>
      </c>
      <c r="V84" s="247">
        <v>200</v>
      </c>
      <c r="W84" s="247">
        <v>1580</v>
      </c>
      <c r="X84" s="247">
        <v>7698</v>
      </c>
      <c r="Y84" s="242">
        <v>1</v>
      </c>
      <c r="Z84" s="243">
        <v>740402</v>
      </c>
      <c r="AA84" s="242">
        <v>2</v>
      </c>
      <c r="AB84" s="243">
        <v>269962</v>
      </c>
      <c r="AC84" s="244">
        <v>3</v>
      </c>
      <c r="AD84" s="243">
        <v>68962</v>
      </c>
      <c r="AE84" s="243">
        <f t="shared" si="24"/>
        <v>3235</v>
      </c>
      <c r="AF84" s="243">
        <f t="shared" si="26"/>
        <v>2463</v>
      </c>
      <c r="AG84" s="243">
        <f t="shared" si="27"/>
        <v>710</v>
      </c>
      <c r="AH84" s="243">
        <f t="shared" si="28"/>
        <v>62</v>
      </c>
      <c r="AI84" s="243">
        <v>3792</v>
      </c>
      <c r="AJ84" s="243">
        <f t="shared" si="25"/>
        <v>-557</v>
      </c>
      <c r="AK84" s="89" t="s">
        <v>330</v>
      </c>
    </row>
    <row r="85" spans="1:37" s="65" customFormat="1" ht="28.5" customHeight="1">
      <c r="A85" s="93" t="s">
        <v>97</v>
      </c>
      <c r="B85" s="87">
        <v>130923</v>
      </c>
      <c r="C85" s="243">
        <v>223985</v>
      </c>
      <c r="D85" s="243">
        <v>220836</v>
      </c>
      <c r="E85" s="243">
        <v>151791</v>
      </c>
      <c r="F85" s="243">
        <v>150564</v>
      </c>
      <c r="G85" s="243">
        <v>72194</v>
      </c>
      <c r="H85" s="243">
        <v>70272</v>
      </c>
      <c r="I85" s="243">
        <v>15</v>
      </c>
      <c r="J85" s="243">
        <v>788531</v>
      </c>
      <c r="K85" s="243">
        <v>10</v>
      </c>
      <c r="L85" s="243">
        <v>291</v>
      </c>
      <c r="M85" s="243">
        <v>5</v>
      </c>
      <c r="N85" s="243">
        <v>218</v>
      </c>
      <c r="O85" s="243">
        <v>3768</v>
      </c>
      <c r="P85" s="243">
        <v>123685</v>
      </c>
      <c r="Q85" s="243">
        <v>660</v>
      </c>
      <c r="R85" s="243">
        <v>1466</v>
      </c>
      <c r="S85" s="243">
        <v>866</v>
      </c>
      <c r="T85" s="243">
        <v>159</v>
      </c>
      <c r="U85" s="243">
        <v>78</v>
      </c>
      <c r="V85" s="243">
        <v>98</v>
      </c>
      <c r="W85" s="243">
        <v>1317</v>
      </c>
      <c r="X85" s="243">
        <v>2451</v>
      </c>
      <c r="Y85" s="242">
        <v>1</v>
      </c>
      <c r="Z85" s="243">
        <v>417108</v>
      </c>
      <c r="AA85" s="242">
        <v>2</v>
      </c>
      <c r="AB85" s="243">
        <v>120360</v>
      </c>
      <c r="AC85" s="244">
        <v>3</v>
      </c>
      <c r="AD85" s="243">
        <v>30192</v>
      </c>
      <c r="AE85" s="243">
        <f t="shared" si="24"/>
        <v>1517</v>
      </c>
      <c r="AF85" s="243">
        <f t="shared" si="26"/>
        <v>1221</v>
      </c>
      <c r="AG85" s="243">
        <f t="shared" si="27"/>
        <v>270</v>
      </c>
      <c r="AH85" s="243">
        <f t="shared" si="28"/>
        <v>26</v>
      </c>
      <c r="AI85" s="243">
        <v>1935</v>
      </c>
      <c r="AJ85" s="243">
        <f t="shared" si="25"/>
        <v>-418</v>
      </c>
      <c r="AK85" s="89" t="s">
        <v>331</v>
      </c>
    </row>
    <row r="86" spans="1:37" s="65" customFormat="1" ht="28.5" customHeight="1">
      <c r="A86" s="93" t="s">
        <v>98</v>
      </c>
      <c r="B86" s="87">
        <v>130924</v>
      </c>
      <c r="C86" s="251">
        <v>100249</v>
      </c>
      <c r="D86" s="248">
        <v>101085</v>
      </c>
      <c r="E86" s="243">
        <v>65516</v>
      </c>
      <c r="F86" s="243">
        <v>65798</v>
      </c>
      <c r="G86" s="243">
        <v>34733</v>
      </c>
      <c r="H86" s="243">
        <v>35287</v>
      </c>
      <c r="I86" s="251">
        <v>15</v>
      </c>
      <c r="J86" s="251">
        <v>417968</v>
      </c>
      <c r="K86" s="251">
        <v>10</v>
      </c>
      <c r="L86" s="251">
        <v>36</v>
      </c>
      <c r="M86" s="251">
        <v>5</v>
      </c>
      <c r="N86" s="243">
        <v>14</v>
      </c>
      <c r="O86" s="243">
        <v>3926</v>
      </c>
      <c r="P86" s="251">
        <v>37669</v>
      </c>
      <c r="Q86" s="251">
        <v>953</v>
      </c>
      <c r="R86" s="251">
        <v>5808</v>
      </c>
      <c r="S86" s="251">
        <v>2823</v>
      </c>
      <c r="T86" s="251">
        <v>649</v>
      </c>
      <c r="U86" s="251">
        <v>141</v>
      </c>
      <c r="V86" s="251">
        <v>191</v>
      </c>
      <c r="W86" s="251">
        <v>1039</v>
      </c>
      <c r="X86" s="251">
        <v>3293</v>
      </c>
      <c r="Y86" s="243">
        <v>1</v>
      </c>
      <c r="Z86" s="243">
        <v>219612</v>
      </c>
      <c r="AA86" s="242">
        <v>2</v>
      </c>
      <c r="AB86" s="243">
        <v>58682</v>
      </c>
      <c r="AC86" s="243">
        <v>3</v>
      </c>
      <c r="AD86" s="243">
        <v>20504</v>
      </c>
      <c r="AE86" s="243">
        <f t="shared" si="24"/>
        <v>806</v>
      </c>
      <c r="AF86" s="243">
        <f t="shared" si="26"/>
        <v>647</v>
      </c>
      <c r="AG86" s="243">
        <f t="shared" si="27"/>
        <v>130</v>
      </c>
      <c r="AH86" s="243">
        <f t="shared" si="28"/>
        <v>29</v>
      </c>
      <c r="AI86" s="243">
        <v>937</v>
      </c>
      <c r="AJ86" s="243">
        <f t="shared" si="25"/>
        <v>-131</v>
      </c>
      <c r="AK86" s="89" t="s">
        <v>332</v>
      </c>
    </row>
    <row r="87" spans="1:37" s="65" customFormat="1" ht="28.5" customHeight="1">
      <c r="A87" s="87" t="s">
        <v>99</v>
      </c>
      <c r="B87" s="87">
        <v>130981</v>
      </c>
      <c r="C87" s="248">
        <v>292700</v>
      </c>
      <c r="D87" s="248">
        <v>294714</v>
      </c>
      <c r="E87" s="248">
        <v>210109</v>
      </c>
      <c r="F87" s="248">
        <v>210515</v>
      </c>
      <c r="G87" s="248">
        <v>82591</v>
      </c>
      <c r="H87" s="248">
        <v>84199</v>
      </c>
      <c r="I87" s="243">
        <v>15</v>
      </c>
      <c r="J87" s="243">
        <v>993074</v>
      </c>
      <c r="K87" s="243">
        <v>10</v>
      </c>
      <c r="L87" s="243">
        <v>60</v>
      </c>
      <c r="M87" s="243">
        <v>5</v>
      </c>
      <c r="N87" s="243">
        <v>30</v>
      </c>
      <c r="O87" s="246">
        <v>5473</v>
      </c>
      <c r="P87" s="246">
        <v>170077</v>
      </c>
      <c r="Q87" s="246">
        <v>1032</v>
      </c>
      <c r="R87" s="246">
        <v>3918</v>
      </c>
      <c r="S87" s="246">
        <v>2566</v>
      </c>
      <c r="T87" s="246">
        <v>854</v>
      </c>
      <c r="U87" s="246">
        <v>192</v>
      </c>
      <c r="V87" s="246">
        <v>297</v>
      </c>
      <c r="W87" s="246">
        <v>364</v>
      </c>
      <c r="X87" s="246">
        <v>5126</v>
      </c>
      <c r="Y87" s="242">
        <v>1</v>
      </c>
      <c r="Z87" s="98">
        <v>497355</v>
      </c>
      <c r="AA87" s="242">
        <v>2</v>
      </c>
      <c r="AB87" s="98">
        <v>152309</v>
      </c>
      <c r="AC87" s="244">
        <v>3</v>
      </c>
      <c r="AD87" s="98">
        <v>29786</v>
      </c>
      <c r="AE87" s="243">
        <f t="shared" si="24"/>
        <v>1964</v>
      </c>
      <c r="AF87" s="243">
        <f t="shared" si="26"/>
        <v>1535</v>
      </c>
      <c r="AG87" s="243">
        <f t="shared" si="27"/>
        <v>392</v>
      </c>
      <c r="AH87" s="243">
        <f t="shared" si="28"/>
        <v>37</v>
      </c>
      <c r="AI87" s="243">
        <v>2357</v>
      </c>
      <c r="AJ87" s="243">
        <f t="shared" si="25"/>
        <v>-393</v>
      </c>
      <c r="AK87" s="91" t="s">
        <v>333</v>
      </c>
    </row>
    <row r="88" spans="1:37" s="65" customFormat="1" ht="28.5" customHeight="1">
      <c r="A88" s="87" t="s">
        <v>100</v>
      </c>
      <c r="B88" s="87">
        <v>130927</v>
      </c>
      <c r="C88" s="243">
        <v>174031</v>
      </c>
      <c r="D88" s="243">
        <v>175571</v>
      </c>
      <c r="E88" s="243">
        <v>112143</v>
      </c>
      <c r="F88" s="243">
        <v>113064</v>
      </c>
      <c r="G88" s="243">
        <v>61888</v>
      </c>
      <c r="H88" s="243">
        <v>62507</v>
      </c>
      <c r="I88" s="243">
        <v>15</v>
      </c>
      <c r="J88" s="243">
        <v>755096</v>
      </c>
      <c r="K88" s="243">
        <v>10</v>
      </c>
      <c r="L88" s="243">
        <v>118</v>
      </c>
      <c r="M88" s="243">
        <v>5</v>
      </c>
      <c r="N88" s="243">
        <v>72</v>
      </c>
      <c r="O88" s="243">
        <v>5864</v>
      </c>
      <c r="P88" s="250">
        <v>92180</v>
      </c>
      <c r="Q88" s="243">
        <v>1323</v>
      </c>
      <c r="R88" s="243">
        <v>19854</v>
      </c>
      <c r="S88" s="243">
        <v>3721</v>
      </c>
      <c r="T88" s="243">
        <v>670</v>
      </c>
      <c r="U88" s="243">
        <v>152</v>
      </c>
      <c r="V88" s="243">
        <v>249</v>
      </c>
      <c r="W88" s="243">
        <v>537</v>
      </c>
      <c r="X88" s="243">
        <v>5359</v>
      </c>
      <c r="Y88" s="242">
        <v>1</v>
      </c>
      <c r="Z88" s="243">
        <v>34982</v>
      </c>
      <c r="AA88" s="242">
        <v>2</v>
      </c>
      <c r="AB88" s="243">
        <v>11738</v>
      </c>
      <c r="AC88" s="244">
        <v>3</v>
      </c>
      <c r="AD88" s="243">
        <v>3602</v>
      </c>
      <c r="AE88" s="243">
        <f t="shared" si="24"/>
        <v>1483</v>
      </c>
      <c r="AF88" s="243">
        <f t="shared" si="26"/>
        <v>1137</v>
      </c>
      <c r="AG88" s="243">
        <f t="shared" si="27"/>
        <v>306</v>
      </c>
      <c r="AH88" s="243">
        <f t="shared" si="28"/>
        <v>40</v>
      </c>
      <c r="AI88" s="243">
        <v>1682</v>
      </c>
      <c r="AJ88" s="243">
        <f t="shared" si="25"/>
        <v>-199</v>
      </c>
      <c r="AK88" s="94" t="s">
        <v>334</v>
      </c>
    </row>
    <row r="89" spans="1:37" ht="28.5" customHeight="1">
      <c r="A89" s="34" t="s">
        <v>101</v>
      </c>
      <c r="B89" s="34">
        <v>130921</v>
      </c>
      <c r="C89" s="252">
        <v>445329</v>
      </c>
      <c r="D89" s="252">
        <v>444367</v>
      </c>
      <c r="E89" s="252">
        <v>321408</v>
      </c>
      <c r="F89" s="252">
        <v>321491</v>
      </c>
      <c r="G89" s="252">
        <v>123921</v>
      </c>
      <c r="H89" s="252">
        <v>122876</v>
      </c>
      <c r="I89" s="253">
        <v>15</v>
      </c>
      <c r="J89" s="253">
        <v>1453761</v>
      </c>
      <c r="K89" s="253">
        <v>10</v>
      </c>
      <c r="L89" s="253">
        <v>455</v>
      </c>
      <c r="M89" s="253">
        <v>5</v>
      </c>
      <c r="N89" s="253">
        <v>317</v>
      </c>
      <c r="O89" s="253">
        <v>6106</v>
      </c>
      <c r="P89" s="253">
        <v>252721</v>
      </c>
      <c r="Q89" s="253">
        <v>2769</v>
      </c>
      <c r="R89" s="253">
        <v>9081</v>
      </c>
      <c r="S89" s="253">
        <v>2883</v>
      </c>
      <c r="T89" s="253">
        <v>795</v>
      </c>
      <c r="U89" s="253">
        <v>333</v>
      </c>
      <c r="V89" s="253">
        <v>383</v>
      </c>
      <c r="W89" s="253">
        <v>2291</v>
      </c>
      <c r="X89" s="253">
        <v>4026</v>
      </c>
      <c r="Y89" s="254">
        <v>1</v>
      </c>
      <c r="Z89" s="253">
        <v>759060</v>
      </c>
      <c r="AA89" s="255">
        <v>2</v>
      </c>
      <c r="AB89" s="253">
        <v>214138</v>
      </c>
      <c r="AC89" s="255">
        <v>3</v>
      </c>
      <c r="AD89" s="253">
        <v>59000</v>
      </c>
      <c r="AE89" s="253">
        <f t="shared" si="24"/>
        <v>2566</v>
      </c>
      <c r="AF89" s="253">
        <f t="shared" si="26"/>
        <v>2250</v>
      </c>
      <c r="AG89" s="253">
        <f t="shared" ref="AG89:AG97" si="29">ROUNDUP(((O89+P89)*30+Q89*45+R89*60+S89*75+T89*90+U89*105+V89*120)/3/10000,0)</f>
        <v>294</v>
      </c>
      <c r="AH89" s="253">
        <f t="shared" ref="AH89:AH97" si="30">ROUNDUP((W89+X89)*100/3/10000,0)</f>
        <v>22</v>
      </c>
      <c r="AI89" s="253">
        <v>3182</v>
      </c>
      <c r="AJ89" s="253">
        <f t="shared" si="25"/>
        <v>-616</v>
      </c>
      <c r="AK89" s="33" t="s">
        <v>335</v>
      </c>
    </row>
    <row r="90" spans="1:37" ht="28.5" customHeight="1">
      <c r="A90" s="34" t="s">
        <v>102</v>
      </c>
      <c r="B90" s="34">
        <v>130983</v>
      </c>
      <c r="C90" s="252">
        <v>219047</v>
      </c>
      <c r="D90" s="252">
        <v>218641</v>
      </c>
      <c r="E90" s="252">
        <v>145744</v>
      </c>
      <c r="F90" s="252">
        <v>145132</v>
      </c>
      <c r="G90" s="252">
        <v>73303</v>
      </c>
      <c r="H90" s="252">
        <v>73509</v>
      </c>
      <c r="I90" s="253">
        <v>15</v>
      </c>
      <c r="J90" s="256">
        <v>860747</v>
      </c>
      <c r="K90" s="253">
        <v>10</v>
      </c>
      <c r="L90" s="253">
        <v>72</v>
      </c>
      <c r="M90" s="253">
        <v>5</v>
      </c>
      <c r="N90" s="253">
        <v>53</v>
      </c>
      <c r="O90" s="256">
        <v>4479</v>
      </c>
      <c r="P90" s="256">
        <v>106362</v>
      </c>
      <c r="Q90" s="256">
        <v>1565</v>
      </c>
      <c r="R90" s="256">
        <v>5514</v>
      </c>
      <c r="S90" s="256">
        <v>2635</v>
      </c>
      <c r="T90" s="256">
        <v>780</v>
      </c>
      <c r="U90" s="256">
        <v>310</v>
      </c>
      <c r="V90" s="256">
        <v>441</v>
      </c>
      <c r="W90" s="256">
        <v>1415</v>
      </c>
      <c r="X90" s="256">
        <v>3157</v>
      </c>
      <c r="Y90" s="254">
        <v>1</v>
      </c>
      <c r="Z90" s="253">
        <v>440190</v>
      </c>
      <c r="AA90" s="254">
        <v>2</v>
      </c>
      <c r="AB90" s="253">
        <v>146730</v>
      </c>
      <c r="AC90" s="255">
        <v>3</v>
      </c>
      <c r="AD90" s="253">
        <v>29346</v>
      </c>
      <c r="AE90" s="253">
        <f t="shared" si="24"/>
        <v>1485</v>
      </c>
      <c r="AF90" s="253">
        <f t="shared" si="26"/>
        <v>1333</v>
      </c>
      <c r="AG90" s="253">
        <f t="shared" si="29"/>
        <v>136</v>
      </c>
      <c r="AH90" s="253">
        <f t="shared" si="30"/>
        <v>16</v>
      </c>
      <c r="AI90" s="253">
        <v>1831</v>
      </c>
      <c r="AJ90" s="253">
        <f t="shared" si="25"/>
        <v>-346</v>
      </c>
      <c r="AK90" s="7" t="s">
        <v>336</v>
      </c>
    </row>
    <row r="91" spans="1:37" ht="28.5" customHeight="1">
      <c r="A91" s="36" t="s">
        <v>38</v>
      </c>
      <c r="B91" s="34">
        <v>130902</v>
      </c>
      <c r="C91" s="256">
        <v>23637</v>
      </c>
      <c r="D91" s="256">
        <v>23945</v>
      </c>
      <c r="E91" s="256">
        <v>17395</v>
      </c>
      <c r="F91" s="256">
        <v>17557</v>
      </c>
      <c r="G91" s="256">
        <v>6242</v>
      </c>
      <c r="H91" s="256">
        <v>6388</v>
      </c>
      <c r="I91" s="253">
        <v>15</v>
      </c>
      <c r="J91" s="253">
        <v>75016</v>
      </c>
      <c r="K91" s="253">
        <v>10</v>
      </c>
      <c r="L91" s="253">
        <v>0</v>
      </c>
      <c r="M91" s="253">
        <v>5</v>
      </c>
      <c r="N91" s="253">
        <v>0</v>
      </c>
      <c r="O91" s="256">
        <v>448</v>
      </c>
      <c r="P91" s="256">
        <v>10653</v>
      </c>
      <c r="Q91" s="256">
        <v>251</v>
      </c>
      <c r="R91" s="256">
        <v>1655</v>
      </c>
      <c r="S91" s="256">
        <v>1134</v>
      </c>
      <c r="T91" s="256">
        <v>460</v>
      </c>
      <c r="U91" s="256">
        <v>135</v>
      </c>
      <c r="V91" s="256">
        <v>231</v>
      </c>
      <c r="W91" s="256">
        <v>215</v>
      </c>
      <c r="X91" s="256">
        <v>362</v>
      </c>
      <c r="Y91" s="253">
        <v>1</v>
      </c>
      <c r="Z91" s="253">
        <v>48860</v>
      </c>
      <c r="AA91" s="253">
        <v>2</v>
      </c>
      <c r="AB91" s="253">
        <v>7380</v>
      </c>
      <c r="AC91" s="253">
        <v>3</v>
      </c>
      <c r="AD91" s="253">
        <v>2060</v>
      </c>
      <c r="AE91" s="253">
        <f t="shared" si="24"/>
        <v>140</v>
      </c>
      <c r="AF91" s="253">
        <f t="shared" si="26"/>
        <v>117</v>
      </c>
      <c r="AG91" s="253">
        <f t="shared" si="29"/>
        <v>21</v>
      </c>
      <c r="AH91" s="253">
        <f t="shared" si="30"/>
        <v>2</v>
      </c>
      <c r="AI91" s="253">
        <v>163</v>
      </c>
      <c r="AJ91" s="253">
        <f t="shared" si="25"/>
        <v>-23</v>
      </c>
      <c r="AK91" s="37" t="s">
        <v>337</v>
      </c>
    </row>
    <row r="92" spans="1:37" ht="28.5" customHeight="1">
      <c r="A92" s="34" t="s">
        <v>103</v>
      </c>
      <c r="B92" s="34">
        <v>130903</v>
      </c>
      <c r="C92" s="252">
        <v>43750</v>
      </c>
      <c r="D92" s="252">
        <v>44036</v>
      </c>
      <c r="E92" s="252">
        <v>31457</v>
      </c>
      <c r="F92" s="252">
        <v>31520</v>
      </c>
      <c r="G92" s="252">
        <v>12293</v>
      </c>
      <c r="H92" s="252">
        <v>12516</v>
      </c>
      <c r="I92" s="253">
        <v>15</v>
      </c>
      <c r="J92" s="257">
        <v>146573</v>
      </c>
      <c r="K92" s="253">
        <v>10</v>
      </c>
      <c r="L92" s="253">
        <v>126</v>
      </c>
      <c r="M92" s="253">
        <v>5</v>
      </c>
      <c r="N92" s="253">
        <v>44</v>
      </c>
      <c r="O92" s="258">
        <v>594</v>
      </c>
      <c r="P92" s="258">
        <v>19232</v>
      </c>
      <c r="Q92" s="258">
        <v>239</v>
      </c>
      <c r="R92" s="258">
        <v>1749</v>
      </c>
      <c r="S92" s="258">
        <v>808</v>
      </c>
      <c r="T92" s="258">
        <v>551</v>
      </c>
      <c r="U92" s="258">
        <v>181</v>
      </c>
      <c r="V92" s="258">
        <v>445</v>
      </c>
      <c r="W92" s="259">
        <v>222</v>
      </c>
      <c r="X92" s="259">
        <v>423</v>
      </c>
      <c r="Y92" s="254">
        <v>1</v>
      </c>
      <c r="Z92" s="260">
        <v>61005</v>
      </c>
      <c r="AA92" s="254">
        <v>2</v>
      </c>
      <c r="AB92" s="260">
        <v>17336</v>
      </c>
      <c r="AC92" s="255">
        <v>3</v>
      </c>
      <c r="AD92" s="260">
        <v>7050</v>
      </c>
      <c r="AE92" s="253">
        <f t="shared" si="24"/>
        <v>259</v>
      </c>
      <c r="AF92" s="253">
        <f t="shared" si="26"/>
        <v>226</v>
      </c>
      <c r="AG92" s="253">
        <f t="shared" si="29"/>
        <v>30</v>
      </c>
      <c r="AH92" s="253">
        <f t="shared" si="30"/>
        <v>3</v>
      </c>
      <c r="AI92" s="253">
        <v>312</v>
      </c>
      <c r="AJ92" s="253">
        <f t="shared" si="25"/>
        <v>-53</v>
      </c>
      <c r="AK92" s="7" t="s">
        <v>338</v>
      </c>
    </row>
    <row r="93" spans="1:37" ht="28.5" customHeight="1">
      <c r="A93" s="34" t="s">
        <v>104</v>
      </c>
      <c r="B93" s="34">
        <v>130911</v>
      </c>
      <c r="C93" s="261">
        <v>10472</v>
      </c>
      <c r="D93" s="261">
        <v>10576</v>
      </c>
      <c r="E93" s="261">
        <v>7291</v>
      </c>
      <c r="F93" s="261">
        <v>7394</v>
      </c>
      <c r="G93" s="261">
        <v>3181</v>
      </c>
      <c r="H93" s="261">
        <v>3182</v>
      </c>
      <c r="I93" s="253">
        <v>15</v>
      </c>
      <c r="J93" s="253">
        <v>36000</v>
      </c>
      <c r="K93" s="253">
        <v>10</v>
      </c>
      <c r="L93" s="253">
        <v>0</v>
      </c>
      <c r="M93" s="253">
        <v>5</v>
      </c>
      <c r="N93" s="253">
        <v>0</v>
      </c>
      <c r="O93" s="253">
        <v>145</v>
      </c>
      <c r="P93" s="253">
        <v>5888</v>
      </c>
      <c r="Q93" s="253">
        <v>37</v>
      </c>
      <c r="R93" s="253">
        <v>81</v>
      </c>
      <c r="S93" s="253">
        <v>64</v>
      </c>
      <c r="T93" s="253">
        <v>14</v>
      </c>
      <c r="U93" s="253">
        <v>5</v>
      </c>
      <c r="V93" s="253">
        <v>6</v>
      </c>
      <c r="W93" s="253">
        <v>60</v>
      </c>
      <c r="X93" s="253">
        <v>85</v>
      </c>
      <c r="Y93" s="254">
        <v>1</v>
      </c>
      <c r="Z93" s="253">
        <v>5479</v>
      </c>
      <c r="AA93" s="255">
        <v>2</v>
      </c>
      <c r="AB93" s="253">
        <v>5479</v>
      </c>
      <c r="AC93" s="255">
        <v>3</v>
      </c>
      <c r="AD93" s="253">
        <v>5479</v>
      </c>
      <c r="AE93" s="253">
        <f t="shared" si="24"/>
        <v>64</v>
      </c>
      <c r="AF93" s="253">
        <f t="shared" si="26"/>
        <v>56</v>
      </c>
      <c r="AG93" s="253">
        <f t="shared" si="29"/>
        <v>7</v>
      </c>
      <c r="AH93" s="253">
        <f t="shared" si="30"/>
        <v>1</v>
      </c>
      <c r="AI93" s="253">
        <v>82</v>
      </c>
      <c r="AJ93" s="253">
        <f t="shared" si="25"/>
        <v>-18</v>
      </c>
      <c r="AK93" s="7" t="s">
        <v>339</v>
      </c>
    </row>
    <row r="94" spans="1:37" ht="28.5" customHeight="1">
      <c r="A94" s="34" t="s">
        <v>105</v>
      </c>
      <c r="B94" s="34">
        <v>130912</v>
      </c>
      <c r="C94" s="262">
        <v>185</v>
      </c>
      <c r="D94" s="262">
        <v>200</v>
      </c>
      <c r="E94" s="262">
        <v>91</v>
      </c>
      <c r="F94" s="262">
        <v>104</v>
      </c>
      <c r="G94" s="262">
        <v>94</v>
      </c>
      <c r="H94" s="262">
        <v>96</v>
      </c>
      <c r="I94" s="253">
        <v>15</v>
      </c>
      <c r="J94" s="253">
        <v>1140</v>
      </c>
      <c r="K94" s="253">
        <v>10</v>
      </c>
      <c r="L94" s="253"/>
      <c r="M94" s="253">
        <v>5</v>
      </c>
      <c r="N94" s="253"/>
      <c r="O94" s="253">
        <v>43</v>
      </c>
      <c r="P94" s="253">
        <v>14</v>
      </c>
      <c r="Q94" s="253">
        <v>1</v>
      </c>
      <c r="R94" s="253">
        <v>5</v>
      </c>
      <c r="S94" s="253">
        <v>14</v>
      </c>
      <c r="T94" s="253">
        <v>1</v>
      </c>
      <c r="U94" s="253">
        <v>1</v>
      </c>
      <c r="V94" s="253">
        <v>3</v>
      </c>
      <c r="W94" s="253">
        <v>3</v>
      </c>
      <c r="X94" s="253">
        <v>44</v>
      </c>
      <c r="Y94" s="254">
        <v>1</v>
      </c>
      <c r="Z94" s="253">
        <v>231</v>
      </c>
      <c r="AA94" s="254">
        <v>2</v>
      </c>
      <c r="AB94" s="253">
        <v>52</v>
      </c>
      <c r="AC94" s="255">
        <v>3</v>
      </c>
      <c r="AD94" s="253">
        <v>45</v>
      </c>
      <c r="AE94" s="253">
        <f t="shared" si="24"/>
        <v>4</v>
      </c>
      <c r="AF94" s="253">
        <f t="shared" si="26"/>
        <v>2</v>
      </c>
      <c r="AG94" s="253">
        <f t="shared" si="29"/>
        <v>1</v>
      </c>
      <c r="AH94" s="253">
        <f t="shared" si="30"/>
        <v>1</v>
      </c>
      <c r="AI94" s="253">
        <v>6</v>
      </c>
      <c r="AJ94" s="253">
        <f t="shared" si="25"/>
        <v>-2</v>
      </c>
      <c r="AK94" s="7" t="s">
        <v>340</v>
      </c>
    </row>
    <row r="95" spans="1:37" ht="28.5" customHeight="1">
      <c r="A95" s="34" t="s">
        <v>106</v>
      </c>
      <c r="B95" s="34">
        <v>130913</v>
      </c>
      <c r="C95" s="252">
        <v>507</v>
      </c>
      <c r="D95" s="252">
        <v>504</v>
      </c>
      <c r="E95" s="252">
        <v>229</v>
      </c>
      <c r="F95" s="252">
        <v>248</v>
      </c>
      <c r="G95" s="252">
        <v>278</v>
      </c>
      <c r="H95" s="252">
        <v>256</v>
      </c>
      <c r="I95" s="252">
        <v>15</v>
      </c>
      <c r="J95" s="252">
        <v>3179</v>
      </c>
      <c r="K95" s="253">
        <v>10</v>
      </c>
      <c r="L95" s="253">
        <v>0</v>
      </c>
      <c r="M95" s="253">
        <v>5</v>
      </c>
      <c r="N95" s="253">
        <v>0</v>
      </c>
      <c r="O95" s="252">
        <v>72</v>
      </c>
      <c r="P95" s="253">
        <v>21</v>
      </c>
      <c r="Q95" s="253">
        <v>11</v>
      </c>
      <c r="R95" s="253">
        <v>21</v>
      </c>
      <c r="S95" s="253">
        <v>39</v>
      </c>
      <c r="T95" s="253">
        <v>53</v>
      </c>
      <c r="U95" s="253">
        <v>2</v>
      </c>
      <c r="V95" s="252">
        <v>0</v>
      </c>
      <c r="W95" s="252">
        <v>71</v>
      </c>
      <c r="X95" s="253">
        <v>198</v>
      </c>
      <c r="Y95" s="254">
        <v>1</v>
      </c>
      <c r="Z95" s="263">
        <v>696</v>
      </c>
      <c r="AA95" s="255">
        <v>2</v>
      </c>
      <c r="AB95" s="263">
        <v>744</v>
      </c>
      <c r="AC95" s="255">
        <v>3</v>
      </c>
      <c r="AD95" s="263">
        <v>1224</v>
      </c>
      <c r="AE95" s="253">
        <f t="shared" si="24"/>
        <v>8</v>
      </c>
      <c r="AF95" s="253">
        <f t="shared" si="26"/>
        <v>6</v>
      </c>
      <c r="AG95" s="253">
        <f t="shared" si="29"/>
        <v>1</v>
      </c>
      <c r="AH95" s="253">
        <f t="shared" si="30"/>
        <v>1</v>
      </c>
      <c r="AI95" s="253">
        <v>11</v>
      </c>
      <c r="AJ95" s="253">
        <f t="shared" si="25"/>
        <v>-3</v>
      </c>
      <c r="AK95" s="38" t="s">
        <v>341</v>
      </c>
    </row>
    <row r="96" spans="1:37" ht="28.5" customHeight="1">
      <c r="A96" s="34" t="s">
        <v>107</v>
      </c>
      <c r="B96" s="34">
        <v>130912</v>
      </c>
      <c r="C96" s="262">
        <v>3442</v>
      </c>
      <c r="D96" s="262">
        <v>3508</v>
      </c>
      <c r="E96" s="262">
        <v>2456</v>
      </c>
      <c r="F96" s="262">
        <v>2442</v>
      </c>
      <c r="G96" s="262">
        <v>986</v>
      </c>
      <c r="H96" s="262">
        <v>1066</v>
      </c>
      <c r="I96" s="256">
        <v>15</v>
      </c>
      <c r="J96" s="256">
        <v>12400</v>
      </c>
      <c r="K96" s="253">
        <v>10</v>
      </c>
      <c r="L96" s="253">
        <v>0</v>
      </c>
      <c r="M96" s="253">
        <v>5</v>
      </c>
      <c r="N96" s="253">
        <v>0</v>
      </c>
      <c r="O96" s="256">
        <v>27</v>
      </c>
      <c r="P96" s="256">
        <v>1452</v>
      </c>
      <c r="Q96" s="256">
        <v>32</v>
      </c>
      <c r="R96" s="256">
        <v>262</v>
      </c>
      <c r="S96" s="256">
        <v>175</v>
      </c>
      <c r="T96" s="256">
        <v>129</v>
      </c>
      <c r="U96" s="256">
        <v>11</v>
      </c>
      <c r="V96" s="256">
        <v>12</v>
      </c>
      <c r="W96" s="256">
        <v>27</v>
      </c>
      <c r="X96" s="256">
        <v>0</v>
      </c>
      <c r="Y96" s="254">
        <v>1</v>
      </c>
      <c r="Z96" s="253">
        <v>5172</v>
      </c>
      <c r="AA96" s="254">
        <v>2</v>
      </c>
      <c r="AB96" s="253">
        <v>1620</v>
      </c>
      <c r="AC96" s="255">
        <v>3</v>
      </c>
      <c r="AD96" s="253">
        <v>636</v>
      </c>
      <c r="AE96" s="253">
        <f t="shared" si="24"/>
        <v>24</v>
      </c>
      <c r="AF96" s="253">
        <f t="shared" si="26"/>
        <v>20</v>
      </c>
      <c r="AG96" s="253">
        <f t="shared" si="29"/>
        <v>3</v>
      </c>
      <c r="AH96" s="253">
        <f t="shared" si="30"/>
        <v>1</v>
      </c>
      <c r="AI96" s="253">
        <v>26</v>
      </c>
      <c r="AJ96" s="253">
        <f t="shared" si="25"/>
        <v>-2</v>
      </c>
      <c r="AK96" s="39" t="s">
        <v>342</v>
      </c>
    </row>
    <row r="97" spans="1:37" ht="28.5" customHeight="1">
      <c r="A97" s="34" t="s">
        <v>83</v>
      </c>
      <c r="B97" s="34">
        <v>130915</v>
      </c>
      <c r="C97" s="262">
        <v>5738</v>
      </c>
      <c r="D97" s="262">
        <v>5851</v>
      </c>
      <c r="E97" s="262">
        <v>4313</v>
      </c>
      <c r="F97" s="262">
        <v>4352</v>
      </c>
      <c r="G97" s="262">
        <v>1425</v>
      </c>
      <c r="H97" s="262">
        <v>1499</v>
      </c>
      <c r="I97" s="256">
        <v>15</v>
      </c>
      <c r="J97" s="256">
        <v>17561</v>
      </c>
      <c r="K97" s="256">
        <v>10</v>
      </c>
      <c r="L97" s="256">
        <v>0</v>
      </c>
      <c r="M97" s="256">
        <v>5</v>
      </c>
      <c r="N97" s="256">
        <v>0</v>
      </c>
      <c r="O97" s="256">
        <v>61</v>
      </c>
      <c r="P97" s="256">
        <v>3772</v>
      </c>
      <c r="Q97" s="256">
        <v>18</v>
      </c>
      <c r="R97" s="256">
        <v>51</v>
      </c>
      <c r="S97" s="256">
        <v>21</v>
      </c>
      <c r="T97" s="256">
        <v>2</v>
      </c>
      <c r="U97" s="256">
        <v>1</v>
      </c>
      <c r="V97" s="256">
        <v>3</v>
      </c>
      <c r="W97" s="256">
        <v>23</v>
      </c>
      <c r="X97" s="256">
        <v>38</v>
      </c>
      <c r="Y97" s="254">
        <v>1</v>
      </c>
      <c r="Z97" s="253">
        <v>7512</v>
      </c>
      <c r="AA97" s="255">
        <v>2</v>
      </c>
      <c r="AB97" s="253">
        <v>2280</v>
      </c>
      <c r="AC97" s="255">
        <v>3</v>
      </c>
      <c r="AD97" s="253">
        <v>834</v>
      </c>
      <c r="AE97" s="253">
        <f t="shared" si="24"/>
        <v>34</v>
      </c>
      <c r="AF97" s="253">
        <f t="shared" si="26"/>
        <v>28</v>
      </c>
      <c r="AG97" s="253">
        <f t="shared" si="29"/>
        <v>5</v>
      </c>
      <c r="AH97" s="253">
        <f t="shared" si="30"/>
        <v>1</v>
      </c>
      <c r="AI97" s="253">
        <v>40</v>
      </c>
      <c r="AJ97" s="253">
        <f t="shared" si="25"/>
        <v>-6</v>
      </c>
      <c r="AK97" s="35" t="s">
        <v>343</v>
      </c>
    </row>
    <row r="98" spans="1:37" s="72" customFormat="1" ht="28.5" customHeight="1">
      <c r="A98" s="74" t="s">
        <v>108</v>
      </c>
      <c r="B98" s="74">
        <v>130800</v>
      </c>
      <c r="C98" s="233">
        <f>SUM(C99:C110)</f>
        <v>1778994</v>
      </c>
      <c r="D98" s="233">
        <f t="shared" ref="D98:AD98" si="31">SUM(D99:D110)</f>
        <v>1785757</v>
      </c>
      <c r="E98" s="233">
        <f t="shared" si="31"/>
        <v>1267584</v>
      </c>
      <c r="F98" s="233">
        <f t="shared" si="31"/>
        <v>1252556</v>
      </c>
      <c r="G98" s="233">
        <f t="shared" si="31"/>
        <v>511410</v>
      </c>
      <c r="H98" s="233">
        <f t="shared" si="31"/>
        <v>533201</v>
      </c>
      <c r="I98" s="233">
        <v>15</v>
      </c>
      <c r="J98" s="233">
        <f t="shared" si="31"/>
        <v>6250653</v>
      </c>
      <c r="K98" s="233">
        <v>10</v>
      </c>
      <c r="L98" s="233">
        <f t="shared" si="31"/>
        <v>819</v>
      </c>
      <c r="M98" s="233">
        <v>5</v>
      </c>
      <c r="N98" s="233">
        <f t="shared" si="31"/>
        <v>730</v>
      </c>
      <c r="O98" s="233">
        <f t="shared" si="31"/>
        <v>271654</v>
      </c>
      <c r="P98" s="233">
        <f t="shared" si="31"/>
        <v>732517</v>
      </c>
      <c r="Q98" s="233">
        <f t="shared" si="31"/>
        <v>9226</v>
      </c>
      <c r="R98" s="233">
        <f t="shared" si="31"/>
        <v>29964</v>
      </c>
      <c r="S98" s="233">
        <f t="shared" si="31"/>
        <v>10862</v>
      </c>
      <c r="T98" s="233">
        <f t="shared" si="31"/>
        <v>2974</v>
      </c>
      <c r="U98" s="233">
        <f t="shared" si="31"/>
        <v>652</v>
      </c>
      <c r="V98" s="233">
        <f t="shared" si="31"/>
        <v>1207</v>
      </c>
      <c r="W98" s="233">
        <f t="shared" si="31"/>
        <v>9001</v>
      </c>
      <c r="X98" s="233">
        <f t="shared" si="31"/>
        <v>270906</v>
      </c>
      <c r="Y98" s="160">
        <v>1</v>
      </c>
      <c r="Z98" s="233">
        <f t="shared" si="31"/>
        <v>2508580</v>
      </c>
      <c r="AA98" s="160">
        <v>2</v>
      </c>
      <c r="AB98" s="233">
        <f t="shared" si="31"/>
        <v>1050010</v>
      </c>
      <c r="AC98" s="161">
        <v>3</v>
      </c>
      <c r="AD98" s="233">
        <f t="shared" si="31"/>
        <v>242752</v>
      </c>
      <c r="AE98" s="233">
        <f t="shared" si="24"/>
        <v>13739</v>
      </c>
      <c r="AF98" s="233">
        <f>SUM(AF99:AF110)</f>
        <v>9650</v>
      </c>
      <c r="AG98" s="233">
        <f>SUM(AG99:AG110)</f>
        <v>2217</v>
      </c>
      <c r="AH98" s="233">
        <f>SUM(AH99:AH110)</f>
        <v>1872</v>
      </c>
      <c r="AI98" s="233">
        <v>14180</v>
      </c>
      <c r="AJ98" s="233">
        <f t="shared" si="25"/>
        <v>-441</v>
      </c>
      <c r="AK98" s="91" t="s">
        <v>252</v>
      </c>
    </row>
    <row r="99" spans="1:37" s="65" customFormat="1" ht="28.5" customHeight="1">
      <c r="A99" s="66" t="s">
        <v>109</v>
      </c>
      <c r="B99" s="66">
        <v>130823</v>
      </c>
      <c r="C99" s="243">
        <v>242609</v>
      </c>
      <c r="D99" s="243">
        <v>243522</v>
      </c>
      <c r="E99" s="243">
        <v>169634</v>
      </c>
      <c r="F99" s="243">
        <v>167507</v>
      </c>
      <c r="G99" s="243">
        <v>72975</v>
      </c>
      <c r="H99" s="243">
        <v>76015</v>
      </c>
      <c r="I99" s="243">
        <v>15</v>
      </c>
      <c r="J99" s="243">
        <v>890413</v>
      </c>
      <c r="K99" s="243">
        <v>10</v>
      </c>
      <c r="L99" s="243"/>
      <c r="M99" s="243">
        <v>5</v>
      </c>
      <c r="N99" s="243"/>
      <c r="O99" s="243">
        <v>19817</v>
      </c>
      <c r="P99" s="243">
        <v>117417</v>
      </c>
      <c r="Q99" s="243">
        <v>654</v>
      </c>
      <c r="R99" s="243">
        <v>1525</v>
      </c>
      <c r="S99" s="243">
        <v>613</v>
      </c>
      <c r="T99" s="243">
        <v>363</v>
      </c>
      <c r="U99" s="243">
        <v>100</v>
      </c>
      <c r="V99" s="243">
        <v>212</v>
      </c>
      <c r="W99" s="243">
        <v>1139</v>
      </c>
      <c r="X99" s="243">
        <v>17909</v>
      </c>
      <c r="Y99" s="163">
        <v>1</v>
      </c>
      <c r="Z99" s="243">
        <v>422161</v>
      </c>
      <c r="AA99" s="164">
        <v>2</v>
      </c>
      <c r="AB99" s="243">
        <v>172920</v>
      </c>
      <c r="AC99" s="164">
        <v>3</v>
      </c>
      <c r="AD99" s="243">
        <v>8604</v>
      </c>
      <c r="AE99" s="243">
        <f t="shared" si="24"/>
        <v>1794</v>
      </c>
      <c r="AF99" s="243">
        <f t="shared" ref="AF99:AF110" si="32">ROUNDUP((I99*J99+K99*L99+M99*N99+(Y99*Z99+AA99*AB99+AC99*AD99)/2)/10000,0)</f>
        <v>1376</v>
      </c>
      <c r="AG99" s="243">
        <f t="shared" ref="AG99:AG106" si="33">ROUNDUP(((O99+P99)*30+Q99*45+R99*60+S99*75+T99*90+U99*105+V99*120)/3*2/10000,0)</f>
        <v>291</v>
      </c>
      <c r="AH99" s="243">
        <f>ROUNDUP((W99+X99)*100/3*2/10000,0)</f>
        <v>127</v>
      </c>
      <c r="AI99" s="243">
        <v>2023</v>
      </c>
      <c r="AJ99" s="243">
        <f t="shared" si="25"/>
        <v>-229</v>
      </c>
      <c r="AK99" s="89" t="s">
        <v>218</v>
      </c>
    </row>
    <row r="100" spans="1:37" s="65" customFormat="1" ht="28.5" customHeight="1">
      <c r="A100" s="70" t="s">
        <v>110</v>
      </c>
      <c r="B100" s="66">
        <v>130824</v>
      </c>
      <c r="C100" s="243">
        <v>167488</v>
      </c>
      <c r="D100" s="243">
        <v>166522</v>
      </c>
      <c r="E100" s="243">
        <v>122281</v>
      </c>
      <c r="F100" s="243">
        <v>119568</v>
      </c>
      <c r="G100" s="243">
        <v>45207</v>
      </c>
      <c r="H100" s="243">
        <v>46954</v>
      </c>
      <c r="I100" s="243">
        <v>15</v>
      </c>
      <c r="J100" s="243">
        <v>549729</v>
      </c>
      <c r="K100" s="243">
        <v>10</v>
      </c>
      <c r="L100" s="243">
        <v>42</v>
      </c>
      <c r="M100" s="243">
        <v>5</v>
      </c>
      <c r="N100" s="243">
        <v>11</v>
      </c>
      <c r="O100" s="243">
        <v>26134</v>
      </c>
      <c r="P100" s="243">
        <v>65315</v>
      </c>
      <c r="Q100" s="243">
        <v>1688</v>
      </c>
      <c r="R100" s="243">
        <v>5131</v>
      </c>
      <c r="S100" s="243">
        <v>1346</v>
      </c>
      <c r="T100" s="243">
        <v>671</v>
      </c>
      <c r="U100" s="243">
        <v>74</v>
      </c>
      <c r="V100" s="243">
        <v>193</v>
      </c>
      <c r="W100" s="243">
        <v>1450</v>
      </c>
      <c r="X100" s="243">
        <v>30194</v>
      </c>
      <c r="Y100" s="163">
        <v>1</v>
      </c>
      <c r="Z100" s="243">
        <v>207923</v>
      </c>
      <c r="AA100" s="163">
        <v>2</v>
      </c>
      <c r="AB100" s="243">
        <v>95890</v>
      </c>
      <c r="AC100" s="164">
        <v>3</v>
      </c>
      <c r="AD100" s="243">
        <v>34875</v>
      </c>
      <c r="AE100" s="243">
        <f t="shared" si="24"/>
        <v>1303</v>
      </c>
      <c r="AF100" s="243">
        <f t="shared" si="32"/>
        <v>850</v>
      </c>
      <c r="AG100" s="243">
        <f t="shared" si="33"/>
        <v>222</v>
      </c>
      <c r="AH100" s="243">
        <f>ROUNDUP((W100+X100)*100/3*2/10000+19.6,0)</f>
        <v>231</v>
      </c>
      <c r="AI100" s="243">
        <v>1275</v>
      </c>
      <c r="AJ100" s="243">
        <f t="shared" si="25"/>
        <v>28</v>
      </c>
      <c r="AK100" s="89" t="s">
        <v>253</v>
      </c>
    </row>
    <row r="101" spans="1:37" s="65" customFormat="1" ht="28.5" customHeight="1">
      <c r="A101" s="66" t="s">
        <v>111</v>
      </c>
      <c r="B101" s="66">
        <v>130826</v>
      </c>
      <c r="C101" s="243">
        <v>227906</v>
      </c>
      <c r="D101" s="243">
        <v>228908</v>
      </c>
      <c r="E101" s="243">
        <v>164669</v>
      </c>
      <c r="F101" s="243">
        <v>162968</v>
      </c>
      <c r="G101" s="243">
        <v>63237</v>
      </c>
      <c r="H101" s="243">
        <v>65940</v>
      </c>
      <c r="I101" s="243">
        <v>15</v>
      </c>
      <c r="J101" s="243">
        <v>782288</v>
      </c>
      <c r="K101" s="243">
        <v>10</v>
      </c>
      <c r="L101" s="243">
        <v>12</v>
      </c>
      <c r="M101" s="243">
        <v>5</v>
      </c>
      <c r="N101" s="243">
        <v>8</v>
      </c>
      <c r="O101" s="243">
        <v>49884</v>
      </c>
      <c r="P101" s="243">
        <v>85823</v>
      </c>
      <c r="Q101" s="243">
        <v>1544</v>
      </c>
      <c r="R101" s="243">
        <v>4517</v>
      </c>
      <c r="S101" s="243">
        <v>1870</v>
      </c>
      <c r="T101" s="243">
        <v>202</v>
      </c>
      <c r="U101" s="243">
        <v>78</v>
      </c>
      <c r="V101" s="243">
        <v>102</v>
      </c>
      <c r="W101" s="243">
        <v>251</v>
      </c>
      <c r="X101" s="243">
        <v>50034</v>
      </c>
      <c r="Y101" s="163">
        <v>1</v>
      </c>
      <c r="Z101" s="243">
        <v>282585</v>
      </c>
      <c r="AA101" s="164">
        <v>2</v>
      </c>
      <c r="AB101" s="243">
        <v>141552</v>
      </c>
      <c r="AC101" s="164">
        <v>3</v>
      </c>
      <c r="AD101" s="243">
        <v>35436</v>
      </c>
      <c r="AE101" s="243">
        <f t="shared" si="24"/>
        <v>1851</v>
      </c>
      <c r="AF101" s="243">
        <f t="shared" si="32"/>
        <v>1208</v>
      </c>
      <c r="AG101" s="243">
        <f t="shared" si="33"/>
        <v>307</v>
      </c>
      <c r="AH101" s="243">
        <f>ROUNDUP((W101+X101)*100/3*2/10000,0)</f>
        <v>336</v>
      </c>
      <c r="AI101" s="243">
        <v>1763</v>
      </c>
      <c r="AJ101" s="243">
        <f t="shared" si="25"/>
        <v>88</v>
      </c>
      <c r="AK101" s="89" t="s">
        <v>254</v>
      </c>
    </row>
    <row r="102" spans="1:37" s="65" customFormat="1" ht="28.5" customHeight="1">
      <c r="A102" s="66" t="s">
        <v>112</v>
      </c>
      <c r="B102" s="66">
        <v>130822</v>
      </c>
      <c r="C102" s="243">
        <v>177507</v>
      </c>
      <c r="D102" s="243">
        <v>177970</v>
      </c>
      <c r="E102" s="243">
        <v>123781</v>
      </c>
      <c r="F102" s="243">
        <v>122229</v>
      </c>
      <c r="G102" s="243">
        <v>53726</v>
      </c>
      <c r="H102" s="243">
        <v>55741</v>
      </c>
      <c r="I102" s="243">
        <v>15</v>
      </c>
      <c r="J102" s="243">
        <v>654978</v>
      </c>
      <c r="K102" s="243">
        <v>10</v>
      </c>
      <c r="L102" s="243">
        <v>114</v>
      </c>
      <c r="M102" s="243">
        <v>5</v>
      </c>
      <c r="N102" s="243">
        <v>61</v>
      </c>
      <c r="O102" s="243">
        <v>19773</v>
      </c>
      <c r="P102" s="243">
        <v>83967</v>
      </c>
      <c r="Q102" s="243">
        <v>1099</v>
      </c>
      <c r="R102" s="243">
        <v>4457</v>
      </c>
      <c r="S102" s="243">
        <v>1013</v>
      </c>
      <c r="T102" s="243">
        <v>265</v>
      </c>
      <c r="U102" s="243">
        <v>39</v>
      </c>
      <c r="V102" s="243">
        <v>75</v>
      </c>
      <c r="W102" s="243">
        <v>1842</v>
      </c>
      <c r="X102" s="243">
        <v>18734</v>
      </c>
      <c r="Y102" s="163">
        <v>1</v>
      </c>
      <c r="Z102" s="243">
        <v>316161</v>
      </c>
      <c r="AA102" s="163">
        <v>2</v>
      </c>
      <c r="AB102" s="243">
        <v>86983</v>
      </c>
      <c r="AC102" s="164">
        <v>3</v>
      </c>
      <c r="AD102" s="243">
        <v>20109</v>
      </c>
      <c r="AE102" s="243">
        <f t="shared" si="24"/>
        <v>1386</v>
      </c>
      <c r="AF102" s="243">
        <f t="shared" si="32"/>
        <v>1011</v>
      </c>
      <c r="AG102" s="243">
        <f t="shared" si="33"/>
        <v>237</v>
      </c>
      <c r="AH102" s="243">
        <f>ROUNDUP((W102+X102)*100/3*2/10000,0)</f>
        <v>138</v>
      </c>
      <c r="AI102" s="243">
        <v>1482</v>
      </c>
      <c r="AJ102" s="243">
        <f t="shared" si="25"/>
        <v>-96</v>
      </c>
      <c r="AK102" s="89" t="s">
        <v>255</v>
      </c>
    </row>
    <row r="103" spans="1:37" s="65" customFormat="1" ht="28.5" customHeight="1">
      <c r="A103" s="66" t="s">
        <v>113</v>
      </c>
      <c r="B103" s="66">
        <v>130827</v>
      </c>
      <c r="C103" s="243">
        <v>120533</v>
      </c>
      <c r="D103" s="243">
        <v>121232</v>
      </c>
      <c r="E103" s="243">
        <v>83058</v>
      </c>
      <c r="F103" s="243">
        <v>81885</v>
      </c>
      <c r="G103" s="243">
        <v>37475</v>
      </c>
      <c r="H103" s="243">
        <v>39347</v>
      </c>
      <c r="I103" s="243">
        <v>15</v>
      </c>
      <c r="J103" s="243">
        <v>455317</v>
      </c>
      <c r="K103" s="243">
        <v>10</v>
      </c>
      <c r="L103" s="243">
        <v>14</v>
      </c>
      <c r="M103" s="243">
        <v>5</v>
      </c>
      <c r="N103" s="243">
        <v>7</v>
      </c>
      <c r="O103" s="248">
        <v>13550</v>
      </c>
      <c r="P103" s="248">
        <v>52700</v>
      </c>
      <c r="Q103" s="248">
        <v>735</v>
      </c>
      <c r="R103" s="248">
        <v>1297</v>
      </c>
      <c r="S103" s="248">
        <v>226</v>
      </c>
      <c r="T103" s="248">
        <v>38</v>
      </c>
      <c r="U103" s="248">
        <v>14</v>
      </c>
      <c r="V103" s="248">
        <v>16</v>
      </c>
      <c r="W103" s="248">
        <v>138</v>
      </c>
      <c r="X103" s="248">
        <v>13412</v>
      </c>
      <c r="Y103" s="163">
        <v>1</v>
      </c>
      <c r="Z103" s="248">
        <v>205871</v>
      </c>
      <c r="AA103" s="164">
        <v>2</v>
      </c>
      <c r="AB103" s="248">
        <v>63656</v>
      </c>
      <c r="AC103" s="164">
        <v>3</v>
      </c>
      <c r="AD103" s="248">
        <v>19964</v>
      </c>
      <c r="AE103" s="243">
        <f t="shared" si="24"/>
        <v>936</v>
      </c>
      <c r="AF103" s="243">
        <f t="shared" si="32"/>
        <v>703</v>
      </c>
      <c r="AG103" s="243">
        <f t="shared" si="33"/>
        <v>142</v>
      </c>
      <c r="AH103" s="243">
        <f>ROUNDUP((W103+X103)*100/3*2/10000+0.05,0)</f>
        <v>91</v>
      </c>
      <c r="AI103" s="243">
        <v>1027</v>
      </c>
      <c r="AJ103" s="243">
        <f t="shared" si="25"/>
        <v>-91</v>
      </c>
      <c r="AK103" s="90" t="s">
        <v>256</v>
      </c>
    </row>
    <row r="104" spans="1:37" s="65" customFormat="1" ht="28.5" customHeight="1">
      <c r="A104" s="66" t="s">
        <v>114</v>
      </c>
      <c r="B104" s="66">
        <v>130825</v>
      </c>
      <c r="C104" s="243">
        <v>244254</v>
      </c>
      <c r="D104" s="243">
        <v>246895</v>
      </c>
      <c r="E104" s="243">
        <v>179061</v>
      </c>
      <c r="F104" s="243">
        <v>178638</v>
      </c>
      <c r="G104" s="243">
        <v>65193</v>
      </c>
      <c r="H104" s="243">
        <v>68257</v>
      </c>
      <c r="I104" s="243">
        <v>15</v>
      </c>
      <c r="J104" s="243">
        <v>785996</v>
      </c>
      <c r="K104" s="243">
        <v>10</v>
      </c>
      <c r="L104" s="243">
        <v>37</v>
      </c>
      <c r="M104" s="243">
        <v>5</v>
      </c>
      <c r="N104" s="243">
        <v>36</v>
      </c>
      <c r="O104" s="243">
        <v>57646</v>
      </c>
      <c r="P104" s="243">
        <v>91376</v>
      </c>
      <c r="Q104" s="243">
        <v>1332</v>
      </c>
      <c r="R104" s="243">
        <v>3900</v>
      </c>
      <c r="S104" s="243">
        <v>698</v>
      </c>
      <c r="T104" s="243">
        <v>164</v>
      </c>
      <c r="U104" s="243">
        <v>57</v>
      </c>
      <c r="V104" s="243">
        <v>121</v>
      </c>
      <c r="W104" s="243">
        <v>3001</v>
      </c>
      <c r="X104" s="243">
        <v>53204</v>
      </c>
      <c r="Y104" s="163">
        <v>1</v>
      </c>
      <c r="Z104" s="243">
        <v>245546</v>
      </c>
      <c r="AA104" s="163">
        <v>2</v>
      </c>
      <c r="AB104" s="243">
        <v>156759</v>
      </c>
      <c r="AC104" s="164">
        <v>3</v>
      </c>
      <c r="AD104" s="243">
        <v>37832</v>
      </c>
      <c r="AE104" s="243">
        <f t="shared" si="24"/>
        <v>1912</v>
      </c>
      <c r="AF104" s="243">
        <f t="shared" si="32"/>
        <v>1213</v>
      </c>
      <c r="AG104" s="243">
        <f t="shared" si="33"/>
        <v>324</v>
      </c>
      <c r="AH104" s="243">
        <f>ROUNDUP((W104+X104)*100/3*2/10000,0)</f>
        <v>375</v>
      </c>
      <c r="AI104" s="243">
        <v>1825</v>
      </c>
      <c r="AJ104" s="243">
        <f t="shared" si="25"/>
        <v>87</v>
      </c>
      <c r="AK104" s="89" t="s">
        <v>257</v>
      </c>
    </row>
    <row r="105" spans="1:37" s="65" customFormat="1" ht="28.5" customHeight="1">
      <c r="A105" s="66" t="s">
        <v>115</v>
      </c>
      <c r="B105" s="66">
        <v>130828</v>
      </c>
      <c r="C105" s="243">
        <v>295071</v>
      </c>
      <c r="D105" s="243">
        <v>295970</v>
      </c>
      <c r="E105" s="243">
        <v>219473</v>
      </c>
      <c r="F105" s="243">
        <v>216672</v>
      </c>
      <c r="G105" s="243">
        <v>75598</v>
      </c>
      <c r="H105" s="243">
        <v>79298</v>
      </c>
      <c r="I105" s="243">
        <v>15</v>
      </c>
      <c r="J105" s="243">
        <v>930531</v>
      </c>
      <c r="K105" s="243">
        <v>10</v>
      </c>
      <c r="L105" s="243">
        <v>0</v>
      </c>
      <c r="M105" s="243">
        <v>5</v>
      </c>
      <c r="N105" s="243">
        <v>0</v>
      </c>
      <c r="O105" s="243">
        <v>57609</v>
      </c>
      <c r="P105" s="243">
        <v>119750</v>
      </c>
      <c r="Q105" s="243">
        <v>1009</v>
      </c>
      <c r="R105" s="243">
        <v>3544</v>
      </c>
      <c r="S105" s="243">
        <v>2380</v>
      </c>
      <c r="T105" s="243">
        <v>504</v>
      </c>
      <c r="U105" s="243">
        <v>122</v>
      </c>
      <c r="V105" s="243">
        <v>240</v>
      </c>
      <c r="W105" s="243">
        <v>281</v>
      </c>
      <c r="X105" s="243">
        <v>57734</v>
      </c>
      <c r="Y105" s="163">
        <v>1</v>
      </c>
      <c r="Z105" s="243">
        <v>366346</v>
      </c>
      <c r="AA105" s="164">
        <v>2</v>
      </c>
      <c r="AB105" s="243">
        <v>143594</v>
      </c>
      <c r="AC105" s="164">
        <v>3</v>
      </c>
      <c r="AD105" s="243">
        <v>22724</v>
      </c>
      <c r="AE105" s="243">
        <f t="shared" si="24"/>
        <v>2209</v>
      </c>
      <c r="AF105" s="243">
        <f t="shared" si="32"/>
        <v>1432</v>
      </c>
      <c r="AG105" s="243">
        <f t="shared" si="33"/>
        <v>390</v>
      </c>
      <c r="AH105" s="243">
        <f>ROUNDUP((W105+X105)*100/3*2/10000,0)</f>
        <v>387</v>
      </c>
      <c r="AI105" s="243">
        <v>2157</v>
      </c>
      <c r="AJ105" s="243">
        <f t="shared" si="25"/>
        <v>52</v>
      </c>
      <c r="AK105" s="123" t="s">
        <v>258</v>
      </c>
    </row>
    <row r="106" spans="1:37" s="65" customFormat="1" ht="28.5" customHeight="1">
      <c r="A106" s="66" t="s">
        <v>116</v>
      </c>
      <c r="B106" s="66">
        <v>130821</v>
      </c>
      <c r="C106" s="243">
        <v>220416</v>
      </c>
      <c r="D106" s="243">
        <v>219532</v>
      </c>
      <c r="E106" s="243">
        <v>151335</v>
      </c>
      <c r="F106" s="243">
        <v>147433</v>
      </c>
      <c r="G106" s="243">
        <v>69081</v>
      </c>
      <c r="H106" s="243">
        <v>72099</v>
      </c>
      <c r="I106" s="243">
        <v>15</v>
      </c>
      <c r="J106" s="243">
        <v>846830</v>
      </c>
      <c r="K106" s="243">
        <v>10</v>
      </c>
      <c r="L106" s="243">
        <v>565</v>
      </c>
      <c r="M106" s="243">
        <v>5</v>
      </c>
      <c r="N106" s="243">
        <v>583</v>
      </c>
      <c r="O106" s="243">
        <v>23950</v>
      </c>
      <c r="P106" s="243">
        <v>89327</v>
      </c>
      <c r="Q106" s="243">
        <v>813</v>
      </c>
      <c r="R106" s="243">
        <v>3261</v>
      </c>
      <c r="S106" s="243">
        <v>579</v>
      </c>
      <c r="T106" s="243">
        <v>147</v>
      </c>
      <c r="U106" s="243">
        <v>38</v>
      </c>
      <c r="V106" s="243">
        <v>61</v>
      </c>
      <c r="W106" s="243">
        <v>236</v>
      </c>
      <c r="X106" s="243">
        <v>24485</v>
      </c>
      <c r="Y106" s="163">
        <v>1</v>
      </c>
      <c r="Z106" s="243">
        <v>328229</v>
      </c>
      <c r="AA106" s="163">
        <v>2</v>
      </c>
      <c r="AB106" s="243">
        <v>127973</v>
      </c>
      <c r="AC106" s="164">
        <v>3</v>
      </c>
      <c r="AD106" s="243">
        <v>40329</v>
      </c>
      <c r="AE106" s="243">
        <f t="shared" si="24"/>
        <v>1719</v>
      </c>
      <c r="AF106" s="243">
        <f t="shared" si="32"/>
        <v>1307</v>
      </c>
      <c r="AG106" s="243">
        <f t="shared" si="33"/>
        <v>247</v>
      </c>
      <c r="AH106" s="243">
        <f>ROUNDUP((W106+X106)*100/3*2/10000,0)</f>
        <v>165</v>
      </c>
      <c r="AI106" s="243">
        <v>1868</v>
      </c>
      <c r="AJ106" s="243">
        <f t="shared" si="25"/>
        <v>-149</v>
      </c>
      <c r="AK106" s="89" t="s">
        <v>259</v>
      </c>
    </row>
    <row r="107" spans="1:37" ht="28.5" customHeight="1">
      <c r="A107" s="18" t="s">
        <v>117</v>
      </c>
      <c r="B107" s="18">
        <v>130802</v>
      </c>
      <c r="C107" s="264">
        <v>22737</v>
      </c>
      <c r="D107" s="264">
        <v>23937</v>
      </c>
      <c r="E107" s="264">
        <v>14326</v>
      </c>
      <c r="F107" s="264">
        <v>15471</v>
      </c>
      <c r="G107" s="264">
        <v>8411</v>
      </c>
      <c r="H107" s="264">
        <v>8466</v>
      </c>
      <c r="I107" s="264">
        <v>15</v>
      </c>
      <c r="J107" s="265">
        <v>103059</v>
      </c>
      <c r="K107" s="264">
        <v>10</v>
      </c>
      <c r="L107" s="264" t="s">
        <v>219</v>
      </c>
      <c r="M107" s="253">
        <v>5</v>
      </c>
      <c r="N107" s="253">
        <v>0</v>
      </c>
      <c r="O107" s="264" t="s">
        <v>220</v>
      </c>
      <c r="P107" s="264" t="s">
        <v>221</v>
      </c>
      <c r="Q107" s="264" t="s">
        <v>222</v>
      </c>
      <c r="R107" s="264">
        <v>631</v>
      </c>
      <c r="S107" s="264">
        <v>680</v>
      </c>
      <c r="T107" s="264" t="s">
        <v>223</v>
      </c>
      <c r="U107" s="264">
        <v>46</v>
      </c>
      <c r="V107" s="264">
        <v>87</v>
      </c>
      <c r="W107" s="264">
        <v>312</v>
      </c>
      <c r="X107" s="264">
        <v>1726</v>
      </c>
      <c r="Y107" s="213">
        <v>1</v>
      </c>
      <c r="Z107" s="253">
        <v>40248</v>
      </c>
      <c r="AA107" s="220">
        <v>2</v>
      </c>
      <c r="AB107" s="253">
        <v>18756</v>
      </c>
      <c r="AC107" s="220">
        <v>3</v>
      </c>
      <c r="AD107" s="253">
        <v>8652</v>
      </c>
      <c r="AE107" s="253">
        <f t="shared" si="24"/>
        <v>182</v>
      </c>
      <c r="AF107" s="253">
        <f t="shared" si="32"/>
        <v>160</v>
      </c>
      <c r="AG107" s="253">
        <f>ROUNDUP(((O107+P107)*30+Q107*45+R107*60+S107*75+T107*90+U107*105+V107*120)/3/10000,0)</f>
        <v>15</v>
      </c>
      <c r="AH107" s="253">
        <f>ROUNDUP((W107+X107)*100/3/10000,0)</f>
        <v>7</v>
      </c>
      <c r="AI107" s="253">
        <v>222</v>
      </c>
      <c r="AJ107" s="253">
        <f t="shared" si="25"/>
        <v>-40</v>
      </c>
      <c r="AK107" s="7" t="s">
        <v>260</v>
      </c>
    </row>
    <row r="108" spans="1:37" ht="28.5" customHeight="1">
      <c r="A108" s="18" t="s">
        <v>118</v>
      </c>
      <c r="B108" s="18">
        <v>130803</v>
      </c>
      <c r="C108" s="253">
        <v>29232</v>
      </c>
      <c r="D108" s="253">
        <v>29695</v>
      </c>
      <c r="E108" s="253">
        <v>19724</v>
      </c>
      <c r="F108" s="253">
        <v>20013</v>
      </c>
      <c r="G108" s="253">
        <v>9508</v>
      </c>
      <c r="H108" s="253">
        <v>9682</v>
      </c>
      <c r="I108" s="253">
        <v>15</v>
      </c>
      <c r="J108" s="253">
        <v>118132</v>
      </c>
      <c r="K108" s="253">
        <v>10</v>
      </c>
      <c r="L108" s="253">
        <v>25</v>
      </c>
      <c r="M108" s="253">
        <v>5</v>
      </c>
      <c r="N108" s="253">
        <v>24</v>
      </c>
      <c r="O108" s="253">
        <v>1405</v>
      </c>
      <c r="P108" s="253">
        <v>13760</v>
      </c>
      <c r="Q108" s="253">
        <v>176</v>
      </c>
      <c r="R108" s="253">
        <v>797</v>
      </c>
      <c r="S108" s="253">
        <v>708</v>
      </c>
      <c r="T108" s="253">
        <v>430</v>
      </c>
      <c r="U108" s="253">
        <v>65</v>
      </c>
      <c r="V108" s="253">
        <v>78</v>
      </c>
      <c r="W108" s="253">
        <v>213</v>
      </c>
      <c r="X108" s="253">
        <v>1339</v>
      </c>
      <c r="Y108" s="213">
        <v>1</v>
      </c>
      <c r="Z108" s="253">
        <v>41931</v>
      </c>
      <c r="AA108" s="213">
        <v>2</v>
      </c>
      <c r="AB108" s="253">
        <v>16456</v>
      </c>
      <c r="AC108" s="220">
        <v>3</v>
      </c>
      <c r="AD108" s="253">
        <v>7015</v>
      </c>
      <c r="AE108" s="253">
        <f t="shared" si="24"/>
        <v>210</v>
      </c>
      <c r="AF108" s="253">
        <f t="shared" si="32"/>
        <v>183</v>
      </c>
      <c r="AG108" s="253">
        <f>ROUNDUP(((O108+P108)*30+Q108*45+R108*60+S108*75+T108*90+U108*105+V108*120)/3/10000,0)</f>
        <v>21</v>
      </c>
      <c r="AH108" s="253">
        <f>ROUNDUP((W108+X108)*100/3/10000+0.106,0)</f>
        <v>6</v>
      </c>
      <c r="AI108" s="253">
        <v>234</v>
      </c>
      <c r="AJ108" s="253">
        <f t="shared" si="25"/>
        <v>-24</v>
      </c>
      <c r="AK108" s="7" t="s">
        <v>261</v>
      </c>
    </row>
    <row r="109" spans="1:37" s="119" customFormat="1" ht="28.5" customHeight="1">
      <c r="A109" s="18" t="s">
        <v>119</v>
      </c>
      <c r="B109" s="18">
        <v>130804</v>
      </c>
      <c r="C109" s="253">
        <v>12433</v>
      </c>
      <c r="D109" s="253">
        <v>12551</v>
      </c>
      <c r="E109" s="253">
        <v>7880</v>
      </c>
      <c r="F109" s="253">
        <v>7813</v>
      </c>
      <c r="G109" s="253">
        <v>4553</v>
      </c>
      <c r="H109" s="253">
        <v>4738</v>
      </c>
      <c r="I109" s="253">
        <v>15</v>
      </c>
      <c r="J109" s="253">
        <v>54904</v>
      </c>
      <c r="K109" s="253">
        <v>10</v>
      </c>
      <c r="L109" s="253">
        <v>10</v>
      </c>
      <c r="M109" s="253">
        <v>5</v>
      </c>
      <c r="N109" s="253">
        <v>0</v>
      </c>
      <c r="O109" s="253">
        <v>1486</v>
      </c>
      <c r="P109" s="253">
        <v>3752</v>
      </c>
      <c r="Q109" s="253">
        <v>55</v>
      </c>
      <c r="R109" s="253">
        <v>520</v>
      </c>
      <c r="S109" s="253">
        <v>538</v>
      </c>
      <c r="T109" s="253">
        <v>153</v>
      </c>
      <c r="U109" s="253">
        <v>11</v>
      </c>
      <c r="V109" s="253">
        <v>11</v>
      </c>
      <c r="W109" s="253">
        <v>13</v>
      </c>
      <c r="X109" s="253">
        <v>1838</v>
      </c>
      <c r="Y109" s="213">
        <v>1</v>
      </c>
      <c r="Z109" s="253">
        <v>18689</v>
      </c>
      <c r="AA109" s="220">
        <v>2</v>
      </c>
      <c r="AB109" s="253">
        <v>12922</v>
      </c>
      <c r="AC109" s="220">
        <v>3</v>
      </c>
      <c r="AD109" s="253">
        <v>2385</v>
      </c>
      <c r="AE109" s="253">
        <f t="shared" si="24"/>
        <v>101</v>
      </c>
      <c r="AF109" s="253">
        <f t="shared" si="32"/>
        <v>85</v>
      </c>
      <c r="AG109" s="253">
        <f>ROUNDUP(((O109+P109)*30+Q109*45+R109*60+S109*75+T109*90+U109*105+V109*120)/3/10000,0)</f>
        <v>9</v>
      </c>
      <c r="AH109" s="253">
        <f>ROUNDUP((W109+X109)*100/3/10000,0)</f>
        <v>7</v>
      </c>
      <c r="AI109" s="253">
        <v>126</v>
      </c>
      <c r="AJ109" s="253">
        <f t="shared" si="25"/>
        <v>-25</v>
      </c>
      <c r="AK109" s="7" t="s">
        <v>262</v>
      </c>
    </row>
    <row r="110" spans="1:37" ht="28.5" customHeight="1">
      <c r="A110" s="18" t="s">
        <v>83</v>
      </c>
      <c r="B110" s="18">
        <v>130811</v>
      </c>
      <c r="C110" s="253">
        <v>18808</v>
      </c>
      <c r="D110" s="253">
        <v>19023</v>
      </c>
      <c r="E110" s="253">
        <v>12362</v>
      </c>
      <c r="F110" s="253">
        <v>12359</v>
      </c>
      <c r="G110" s="253">
        <v>6446</v>
      </c>
      <c r="H110" s="253">
        <v>6664</v>
      </c>
      <c r="I110" s="253">
        <v>15</v>
      </c>
      <c r="J110" s="253">
        <v>78476</v>
      </c>
      <c r="K110" s="253">
        <v>10</v>
      </c>
      <c r="L110" s="253"/>
      <c r="M110" s="253">
        <v>5</v>
      </c>
      <c r="N110" s="253"/>
      <c r="O110" s="253">
        <v>400</v>
      </c>
      <c r="P110" s="253">
        <v>9330</v>
      </c>
      <c r="Q110" s="253">
        <v>121</v>
      </c>
      <c r="R110" s="253">
        <v>384</v>
      </c>
      <c r="S110" s="253">
        <v>211</v>
      </c>
      <c r="T110" s="253">
        <v>37</v>
      </c>
      <c r="U110" s="253">
        <v>8</v>
      </c>
      <c r="V110" s="253">
        <v>11</v>
      </c>
      <c r="W110" s="253">
        <v>125</v>
      </c>
      <c r="X110" s="253">
        <v>297</v>
      </c>
      <c r="Y110" s="213">
        <v>1</v>
      </c>
      <c r="Z110" s="253">
        <v>32890</v>
      </c>
      <c r="AA110" s="213">
        <v>2</v>
      </c>
      <c r="AB110" s="253">
        <v>12549</v>
      </c>
      <c r="AC110" s="220">
        <v>3</v>
      </c>
      <c r="AD110" s="253">
        <v>4827</v>
      </c>
      <c r="AE110" s="253">
        <f t="shared" si="24"/>
        <v>136</v>
      </c>
      <c r="AF110" s="253">
        <f t="shared" si="32"/>
        <v>122</v>
      </c>
      <c r="AG110" s="253">
        <f>ROUNDUP(((O110+P110)*30+Q110*45+R110*60+S110*75+T110*90+U110*105+V110*120)/3/10000,0)</f>
        <v>12</v>
      </c>
      <c r="AH110" s="253">
        <f>ROUNDUP((W110+X110)*100/3/10000,0)</f>
        <v>2</v>
      </c>
      <c r="AI110" s="253">
        <v>178</v>
      </c>
      <c r="AJ110" s="253">
        <f t="shared" si="25"/>
        <v>-42</v>
      </c>
      <c r="AK110" s="7" t="s">
        <v>263</v>
      </c>
    </row>
    <row r="111" spans="1:37" s="72" customFormat="1" ht="28.5" customHeight="1">
      <c r="A111" s="95" t="s">
        <v>120</v>
      </c>
      <c r="B111" s="95">
        <v>130400</v>
      </c>
      <c r="C111" s="266">
        <f t="shared" ref="C111:H111" si="34">SUM(C112:C131)</f>
        <v>4528501</v>
      </c>
      <c r="D111" s="266">
        <f t="shared" si="34"/>
        <v>4576911</v>
      </c>
      <c r="E111" s="266">
        <f t="shared" si="34"/>
        <v>3374232</v>
      </c>
      <c r="F111" s="266">
        <f t="shared" si="34"/>
        <v>3402307</v>
      </c>
      <c r="G111" s="266">
        <f t="shared" si="34"/>
        <v>1154269</v>
      </c>
      <c r="H111" s="266">
        <f t="shared" si="34"/>
        <v>1174604</v>
      </c>
      <c r="I111" s="267">
        <v>15</v>
      </c>
      <c r="J111" s="266">
        <f>SUM(J112:J131)</f>
        <v>13967363</v>
      </c>
      <c r="K111" s="267">
        <v>10</v>
      </c>
      <c r="L111" s="266">
        <f>SUM(L112:L131)</f>
        <v>-1857</v>
      </c>
      <c r="M111" s="267">
        <v>5</v>
      </c>
      <c r="N111" s="266">
        <f t="shared" ref="N111:X111" si="35">SUM(N112:N131)</f>
        <v>-3421</v>
      </c>
      <c r="O111" s="266">
        <f t="shared" si="35"/>
        <v>229724</v>
      </c>
      <c r="P111" s="266">
        <f t="shared" si="35"/>
        <v>2465938</v>
      </c>
      <c r="Q111" s="266">
        <f t="shared" si="35"/>
        <v>23585</v>
      </c>
      <c r="R111" s="266">
        <f t="shared" si="35"/>
        <v>40965</v>
      </c>
      <c r="S111" s="266">
        <f t="shared" si="35"/>
        <v>15463</v>
      </c>
      <c r="T111" s="266">
        <f t="shared" si="35"/>
        <v>4655</v>
      </c>
      <c r="U111" s="266">
        <f t="shared" si="35"/>
        <v>1173</v>
      </c>
      <c r="V111" s="266">
        <f t="shared" si="35"/>
        <v>1649</v>
      </c>
      <c r="W111" s="266">
        <f t="shared" si="35"/>
        <v>20231</v>
      </c>
      <c r="X111" s="266">
        <f t="shared" si="35"/>
        <v>217128</v>
      </c>
      <c r="Y111" s="160">
        <v>1</v>
      </c>
      <c r="Z111" s="268">
        <f>SUM(Z112:Z131)</f>
        <v>6901238</v>
      </c>
      <c r="AA111" s="161">
        <v>2</v>
      </c>
      <c r="AB111" s="268">
        <f>SUM(AB112:AB131)</f>
        <v>1920202</v>
      </c>
      <c r="AC111" s="161">
        <v>3</v>
      </c>
      <c r="AD111" s="268">
        <f t="shared" ref="AD111" si="36">SUM(AD112:AD131)</f>
        <v>533973</v>
      </c>
      <c r="AE111" s="268">
        <f t="shared" si="24"/>
        <v>27998</v>
      </c>
      <c r="AF111" s="268">
        <f>SUM(AF112:AF131)</f>
        <v>21576</v>
      </c>
      <c r="AG111" s="268">
        <f>SUM(AG112:AG131)</f>
        <v>4995</v>
      </c>
      <c r="AH111" s="268">
        <f>SUM(AH112:AH131)</f>
        <v>1427</v>
      </c>
      <c r="AI111" s="268">
        <v>33629</v>
      </c>
      <c r="AJ111" s="268">
        <f t="shared" si="25"/>
        <v>-5631</v>
      </c>
      <c r="AK111" s="96"/>
    </row>
    <row r="112" spans="1:37" s="65" customFormat="1" ht="28.5" customHeight="1">
      <c r="A112" s="76" t="s">
        <v>121</v>
      </c>
      <c r="B112" s="76">
        <v>130425</v>
      </c>
      <c r="C112" s="269">
        <v>464547</v>
      </c>
      <c r="D112" s="269">
        <v>466143</v>
      </c>
      <c r="E112" s="269">
        <v>345217</v>
      </c>
      <c r="F112" s="269">
        <v>346428</v>
      </c>
      <c r="G112" s="269">
        <v>119330</v>
      </c>
      <c r="H112" s="269">
        <v>119715</v>
      </c>
      <c r="I112" s="270">
        <v>15</v>
      </c>
      <c r="J112" s="271">
        <v>1427245</v>
      </c>
      <c r="K112" s="270">
        <v>10</v>
      </c>
      <c r="L112" s="269">
        <v>187</v>
      </c>
      <c r="M112" s="270">
        <v>5</v>
      </c>
      <c r="N112" s="269">
        <v>50</v>
      </c>
      <c r="O112" s="269">
        <v>34276</v>
      </c>
      <c r="P112" s="272">
        <v>212957</v>
      </c>
      <c r="Q112" s="269">
        <v>1376</v>
      </c>
      <c r="R112" s="203">
        <v>3767</v>
      </c>
      <c r="S112" s="269">
        <v>1063</v>
      </c>
      <c r="T112" s="269">
        <v>351</v>
      </c>
      <c r="U112" s="269">
        <v>75</v>
      </c>
      <c r="V112" s="269">
        <v>113</v>
      </c>
      <c r="W112" s="269">
        <v>4337</v>
      </c>
      <c r="X112" s="269">
        <v>30060</v>
      </c>
      <c r="Y112" s="163">
        <v>1</v>
      </c>
      <c r="Z112" s="270">
        <v>700615</v>
      </c>
      <c r="AA112" s="163">
        <v>2</v>
      </c>
      <c r="AB112" s="270">
        <v>208886</v>
      </c>
      <c r="AC112" s="164">
        <v>3</v>
      </c>
      <c r="AD112" s="270">
        <v>69450</v>
      </c>
      <c r="AE112" s="270">
        <f t="shared" si="24"/>
        <v>2961</v>
      </c>
      <c r="AF112" s="270">
        <f t="shared" ref="AF112:AF131" si="37">ROUNDUP((I112*J112+K112*L112+M112*N112+(Y112*Z112+AA112*AB112+AC112*AD112)/2)/10000,0)</f>
        <v>2208</v>
      </c>
      <c r="AG112" s="270">
        <f>ROUNDUP(((O112+P112)*30+Q112*45+R112*60+S112*75+T112*90+U112*105+V112*120)/3*2/10000,0)</f>
        <v>523</v>
      </c>
      <c r="AH112" s="270">
        <f t="shared" ref="AH112:AH123" si="38">ROUNDUP((W112+X112)*100/3*2/10000,0)</f>
        <v>230</v>
      </c>
      <c r="AI112" s="270">
        <v>3516</v>
      </c>
      <c r="AJ112" s="270">
        <f t="shared" si="25"/>
        <v>-555</v>
      </c>
      <c r="AK112" s="96" t="s">
        <v>344</v>
      </c>
    </row>
    <row r="113" spans="1:37" s="65" customFormat="1" ht="28.5" customHeight="1">
      <c r="A113" s="97" t="s">
        <v>122</v>
      </c>
      <c r="B113" s="76">
        <v>130434</v>
      </c>
      <c r="C113" s="243">
        <v>521810</v>
      </c>
      <c r="D113" s="248">
        <v>526631</v>
      </c>
      <c r="E113" s="247">
        <v>394700</v>
      </c>
      <c r="F113" s="248">
        <v>400276</v>
      </c>
      <c r="G113" s="243">
        <v>127110</v>
      </c>
      <c r="H113" s="248">
        <v>126355</v>
      </c>
      <c r="I113" s="272">
        <v>15</v>
      </c>
      <c r="J113" s="243">
        <v>1523368</v>
      </c>
      <c r="K113" s="272">
        <v>10</v>
      </c>
      <c r="L113" s="243">
        <v>-919</v>
      </c>
      <c r="M113" s="272">
        <v>5</v>
      </c>
      <c r="N113" s="243">
        <v>-818</v>
      </c>
      <c r="O113" s="196">
        <v>52835</v>
      </c>
      <c r="P113" s="196">
        <v>257997</v>
      </c>
      <c r="Q113" s="196">
        <v>2201</v>
      </c>
      <c r="R113" s="196">
        <v>4894</v>
      </c>
      <c r="S113" s="196">
        <v>1704</v>
      </c>
      <c r="T113" s="196">
        <v>547</v>
      </c>
      <c r="U113" s="196">
        <v>137</v>
      </c>
      <c r="V113" s="196">
        <v>208</v>
      </c>
      <c r="W113" s="243">
        <v>1724</v>
      </c>
      <c r="X113" s="243">
        <v>52207</v>
      </c>
      <c r="Y113" s="163">
        <v>1</v>
      </c>
      <c r="Z113" s="243">
        <v>682555</v>
      </c>
      <c r="AA113" s="164">
        <v>2</v>
      </c>
      <c r="AB113" s="243">
        <v>245260</v>
      </c>
      <c r="AC113" s="164">
        <v>3</v>
      </c>
      <c r="AD113" s="243">
        <v>79548</v>
      </c>
      <c r="AE113" s="270">
        <f t="shared" si="24"/>
        <v>3378</v>
      </c>
      <c r="AF113" s="270">
        <f t="shared" si="37"/>
        <v>2355</v>
      </c>
      <c r="AG113" s="270">
        <f>ROUNDUP(((O113+P113)*30+Q113*45+R113*60+S113*75+T113*90+U113*105+V113*120)/3*2/10000,0)</f>
        <v>663</v>
      </c>
      <c r="AH113" s="270">
        <f t="shared" si="38"/>
        <v>360</v>
      </c>
      <c r="AI113" s="270">
        <v>3835</v>
      </c>
      <c r="AJ113" s="270">
        <f t="shared" si="25"/>
        <v>-457</v>
      </c>
      <c r="AK113" s="98" t="s">
        <v>345</v>
      </c>
    </row>
    <row r="114" spans="1:37" s="65" customFormat="1" ht="28.5" customHeight="1">
      <c r="A114" s="76" t="s">
        <v>123</v>
      </c>
      <c r="B114" s="76">
        <v>130435</v>
      </c>
      <c r="C114" s="273">
        <v>279902</v>
      </c>
      <c r="D114" s="273">
        <v>280885</v>
      </c>
      <c r="E114" s="273">
        <v>212712</v>
      </c>
      <c r="F114" s="273">
        <v>211992</v>
      </c>
      <c r="G114" s="273">
        <v>67190</v>
      </c>
      <c r="H114" s="273">
        <v>68893</v>
      </c>
      <c r="I114" s="274">
        <v>15</v>
      </c>
      <c r="J114" s="274">
        <v>816020</v>
      </c>
      <c r="K114" s="274">
        <v>10</v>
      </c>
      <c r="L114" s="274">
        <v>31</v>
      </c>
      <c r="M114" s="274">
        <v>5</v>
      </c>
      <c r="N114" s="274">
        <v>5</v>
      </c>
      <c r="O114" s="272">
        <v>8281</v>
      </c>
      <c r="P114" s="274">
        <v>175451</v>
      </c>
      <c r="Q114" s="274">
        <v>608</v>
      </c>
      <c r="R114" s="274">
        <v>1008</v>
      </c>
      <c r="S114" s="274">
        <v>269</v>
      </c>
      <c r="T114" s="274">
        <v>97</v>
      </c>
      <c r="U114" s="274">
        <v>20</v>
      </c>
      <c r="V114" s="274">
        <v>52</v>
      </c>
      <c r="W114" s="274">
        <v>864</v>
      </c>
      <c r="X114" s="274">
        <v>6175</v>
      </c>
      <c r="Y114" s="163">
        <v>1</v>
      </c>
      <c r="Z114" s="274">
        <v>384001</v>
      </c>
      <c r="AA114" s="163">
        <v>2</v>
      </c>
      <c r="AB114" s="274">
        <v>58227</v>
      </c>
      <c r="AC114" s="164">
        <v>3</v>
      </c>
      <c r="AD114" s="274">
        <v>18230</v>
      </c>
      <c r="AE114" s="270">
        <f t="shared" si="24"/>
        <v>1675</v>
      </c>
      <c r="AF114" s="270">
        <f t="shared" si="37"/>
        <v>1252</v>
      </c>
      <c r="AG114" s="270">
        <f>ROUNDUP(((O114+P114)*30+Q114*45+R114*60+S114*75+T114*90+U114*105+V114*120)/3*2/10000,0)</f>
        <v>376</v>
      </c>
      <c r="AH114" s="270">
        <f t="shared" si="38"/>
        <v>47</v>
      </c>
      <c r="AI114" s="270">
        <v>2108</v>
      </c>
      <c r="AJ114" s="270">
        <f t="shared" si="25"/>
        <v>-433</v>
      </c>
      <c r="AK114" s="99" t="s">
        <v>346</v>
      </c>
    </row>
    <row r="115" spans="1:37" s="65" customFormat="1" ht="28.5" customHeight="1">
      <c r="A115" s="76" t="s">
        <v>124</v>
      </c>
      <c r="B115" s="76">
        <v>130430</v>
      </c>
      <c r="C115" s="272">
        <v>138715</v>
      </c>
      <c r="D115" s="272">
        <v>138476</v>
      </c>
      <c r="E115" s="272">
        <v>107391</v>
      </c>
      <c r="F115" s="272">
        <v>105809</v>
      </c>
      <c r="G115" s="272">
        <v>31324</v>
      </c>
      <c r="H115" s="272">
        <v>32667</v>
      </c>
      <c r="I115" s="272">
        <v>15</v>
      </c>
      <c r="J115" s="272">
        <v>385085</v>
      </c>
      <c r="K115" s="272">
        <v>10</v>
      </c>
      <c r="L115" s="272">
        <v>-361</v>
      </c>
      <c r="M115" s="272">
        <v>5</v>
      </c>
      <c r="N115" s="272">
        <v>-260</v>
      </c>
      <c r="O115" s="272">
        <v>5122</v>
      </c>
      <c r="P115" s="272">
        <v>82796</v>
      </c>
      <c r="Q115" s="272">
        <v>654</v>
      </c>
      <c r="R115" s="272">
        <v>1272</v>
      </c>
      <c r="S115" s="272">
        <v>333</v>
      </c>
      <c r="T115" s="272">
        <v>88</v>
      </c>
      <c r="U115" s="272">
        <v>23</v>
      </c>
      <c r="V115" s="272">
        <v>58</v>
      </c>
      <c r="W115" s="272">
        <v>672</v>
      </c>
      <c r="X115" s="272">
        <v>4624</v>
      </c>
      <c r="Y115" s="163">
        <v>1</v>
      </c>
      <c r="Z115" s="272">
        <v>174038</v>
      </c>
      <c r="AA115" s="164">
        <v>2</v>
      </c>
      <c r="AB115" s="272">
        <v>48476</v>
      </c>
      <c r="AC115" s="164">
        <v>3</v>
      </c>
      <c r="AD115" s="272">
        <v>20796</v>
      </c>
      <c r="AE115" s="270">
        <f t="shared" si="24"/>
        <v>816</v>
      </c>
      <c r="AF115" s="270">
        <f t="shared" si="37"/>
        <v>594</v>
      </c>
      <c r="AG115" s="270">
        <f>ROUNDUP(((O115+P115)*30+Q115*45+R115*60+S115*75+T115*90+U115*105+V115*120)/3*2/10000,0)</f>
        <v>186</v>
      </c>
      <c r="AH115" s="270">
        <f t="shared" si="38"/>
        <v>36</v>
      </c>
      <c r="AI115" s="270">
        <v>1000</v>
      </c>
      <c r="AJ115" s="270">
        <f t="shared" si="25"/>
        <v>-184</v>
      </c>
      <c r="AK115" s="96" t="s">
        <v>347</v>
      </c>
    </row>
    <row r="116" spans="1:37" s="65" customFormat="1" ht="28.5" customHeight="1">
      <c r="A116" s="76" t="s">
        <v>125</v>
      </c>
      <c r="B116" s="76">
        <v>130431</v>
      </c>
      <c r="C116" s="269">
        <v>187511</v>
      </c>
      <c r="D116" s="269">
        <v>187018</v>
      </c>
      <c r="E116" s="269">
        <v>148815</v>
      </c>
      <c r="F116" s="269">
        <v>147061</v>
      </c>
      <c r="G116" s="269">
        <v>38696</v>
      </c>
      <c r="H116" s="269">
        <v>39957</v>
      </c>
      <c r="I116" s="269">
        <v>15</v>
      </c>
      <c r="J116" s="269">
        <v>470352</v>
      </c>
      <c r="K116" s="269">
        <v>10</v>
      </c>
      <c r="L116" s="269">
        <v>12</v>
      </c>
      <c r="M116" s="272"/>
      <c r="N116" s="272"/>
      <c r="O116" s="275">
        <v>9692</v>
      </c>
      <c r="P116" s="275">
        <v>97305</v>
      </c>
      <c r="Q116" s="275">
        <v>773</v>
      </c>
      <c r="R116" s="275">
        <v>926</v>
      </c>
      <c r="S116" s="275">
        <v>311</v>
      </c>
      <c r="T116" s="275">
        <v>75</v>
      </c>
      <c r="U116" s="275">
        <v>26</v>
      </c>
      <c r="V116" s="275">
        <v>70</v>
      </c>
      <c r="W116" s="276">
        <v>205</v>
      </c>
      <c r="X116" s="276">
        <v>9925</v>
      </c>
      <c r="Y116" s="163">
        <v>1</v>
      </c>
      <c r="Z116" s="276">
        <v>246322</v>
      </c>
      <c r="AA116" s="163">
        <v>2</v>
      </c>
      <c r="AB116" s="276">
        <v>65834</v>
      </c>
      <c r="AC116" s="164">
        <v>3</v>
      </c>
      <c r="AD116" s="276">
        <v>13760</v>
      </c>
      <c r="AE116" s="270">
        <f t="shared" si="24"/>
        <v>1028</v>
      </c>
      <c r="AF116" s="270">
        <f t="shared" si="37"/>
        <v>727</v>
      </c>
      <c r="AG116" s="270">
        <f>ROUNDUP(((O116+P116)*30+Q116*45+R116*60+S116*75+T116*90+U116*105+V116*120)/3*2/10000+9.355,0)</f>
        <v>233</v>
      </c>
      <c r="AH116" s="270">
        <f t="shared" si="38"/>
        <v>68</v>
      </c>
      <c r="AI116" s="270">
        <v>1233</v>
      </c>
      <c r="AJ116" s="270">
        <f t="shared" si="25"/>
        <v>-205</v>
      </c>
      <c r="AK116" s="100" t="s">
        <v>348</v>
      </c>
    </row>
    <row r="117" spans="1:37" s="65" customFormat="1" ht="28.5" customHeight="1">
      <c r="A117" s="76" t="s">
        <v>126</v>
      </c>
      <c r="B117" s="76">
        <v>130432</v>
      </c>
      <c r="C117" s="272">
        <v>155580</v>
      </c>
      <c r="D117" s="272">
        <v>156598</v>
      </c>
      <c r="E117" s="272">
        <v>116852</v>
      </c>
      <c r="F117" s="272">
        <v>117105</v>
      </c>
      <c r="G117" s="272">
        <v>38728</v>
      </c>
      <c r="H117" s="272">
        <v>39493</v>
      </c>
      <c r="I117" s="272">
        <v>15</v>
      </c>
      <c r="J117" s="272">
        <v>465488</v>
      </c>
      <c r="K117" s="272">
        <v>10</v>
      </c>
      <c r="L117" s="272">
        <v>-168</v>
      </c>
      <c r="M117" s="272">
        <v>5</v>
      </c>
      <c r="N117" s="272">
        <v>-408</v>
      </c>
      <c r="O117" s="272">
        <v>17186</v>
      </c>
      <c r="P117" s="272">
        <v>81431</v>
      </c>
      <c r="Q117" s="272">
        <v>979</v>
      </c>
      <c r="R117" s="272">
        <v>1219</v>
      </c>
      <c r="S117" s="272">
        <v>330</v>
      </c>
      <c r="T117" s="272">
        <v>94</v>
      </c>
      <c r="U117" s="272">
        <v>17</v>
      </c>
      <c r="V117" s="272">
        <v>37</v>
      </c>
      <c r="W117" s="272">
        <v>58</v>
      </c>
      <c r="X117" s="272">
        <v>17741</v>
      </c>
      <c r="Y117" s="163">
        <v>1</v>
      </c>
      <c r="Z117" s="272">
        <v>210831</v>
      </c>
      <c r="AA117" s="164">
        <v>2</v>
      </c>
      <c r="AB117" s="272">
        <v>72738</v>
      </c>
      <c r="AC117" s="164">
        <v>3</v>
      </c>
      <c r="AD117" s="272">
        <v>21050</v>
      </c>
      <c r="AE117" s="270">
        <f t="shared" si="24"/>
        <v>1046</v>
      </c>
      <c r="AF117" s="270">
        <f t="shared" si="37"/>
        <v>719</v>
      </c>
      <c r="AG117" s="270">
        <f t="shared" ref="AG117:AG123" si="39">ROUNDUP(((O117+P117)*30+Q117*45+R117*60+S117*75+T117*90+U117*105+V117*120)/3*2/10000,0)</f>
        <v>208</v>
      </c>
      <c r="AH117" s="270">
        <f t="shared" si="38"/>
        <v>119</v>
      </c>
      <c r="AI117" s="270">
        <v>1130</v>
      </c>
      <c r="AJ117" s="270">
        <f t="shared" si="25"/>
        <v>-84</v>
      </c>
      <c r="AK117" s="96" t="s">
        <v>349</v>
      </c>
    </row>
    <row r="118" spans="1:37" s="65" customFormat="1" ht="28.5" customHeight="1">
      <c r="A118" s="76" t="s">
        <v>127</v>
      </c>
      <c r="B118" s="76">
        <v>130424</v>
      </c>
      <c r="C118" s="277">
        <v>216691</v>
      </c>
      <c r="D118" s="277">
        <v>215902</v>
      </c>
      <c r="E118" s="277">
        <v>155698</v>
      </c>
      <c r="F118" s="277">
        <v>155154</v>
      </c>
      <c r="G118" s="277">
        <v>60993</v>
      </c>
      <c r="H118" s="277">
        <v>60748</v>
      </c>
      <c r="I118" s="276">
        <v>15</v>
      </c>
      <c r="J118" s="276">
        <v>727107</v>
      </c>
      <c r="K118" s="276">
        <v>10</v>
      </c>
      <c r="L118" s="276">
        <v>-223</v>
      </c>
      <c r="M118" s="276">
        <v>5</v>
      </c>
      <c r="N118" s="276">
        <v>-245</v>
      </c>
      <c r="O118" s="276">
        <v>6753</v>
      </c>
      <c r="P118" s="276">
        <v>117749</v>
      </c>
      <c r="Q118" s="276">
        <v>434</v>
      </c>
      <c r="R118" s="276">
        <v>1565</v>
      </c>
      <c r="S118" s="276">
        <v>742</v>
      </c>
      <c r="T118" s="276">
        <v>200</v>
      </c>
      <c r="U118" s="276">
        <v>49</v>
      </c>
      <c r="V118" s="276">
        <v>54</v>
      </c>
      <c r="W118" s="276">
        <v>340</v>
      </c>
      <c r="X118" s="276">
        <v>6664</v>
      </c>
      <c r="Y118" s="163">
        <v>1</v>
      </c>
      <c r="Z118" s="276">
        <v>320772</v>
      </c>
      <c r="AA118" s="163">
        <v>2</v>
      </c>
      <c r="AB118" s="276">
        <v>109064</v>
      </c>
      <c r="AC118" s="164">
        <v>3</v>
      </c>
      <c r="AD118" s="276">
        <v>34215</v>
      </c>
      <c r="AE118" s="270">
        <f t="shared" si="24"/>
        <v>1433</v>
      </c>
      <c r="AF118" s="270">
        <f t="shared" si="37"/>
        <v>1123</v>
      </c>
      <c r="AG118" s="270">
        <f t="shared" si="39"/>
        <v>263</v>
      </c>
      <c r="AH118" s="270">
        <f t="shared" si="38"/>
        <v>47</v>
      </c>
      <c r="AI118" s="270">
        <v>1727</v>
      </c>
      <c r="AJ118" s="270">
        <f t="shared" si="25"/>
        <v>-294</v>
      </c>
      <c r="AK118" s="96" t="s">
        <v>350</v>
      </c>
    </row>
    <row r="119" spans="1:37" s="65" customFormat="1" ht="28.5" customHeight="1">
      <c r="A119" s="101" t="s">
        <v>128</v>
      </c>
      <c r="B119" s="101">
        <v>130423</v>
      </c>
      <c r="C119" s="272">
        <v>349145</v>
      </c>
      <c r="D119" s="272">
        <v>360382</v>
      </c>
      <c r="E119" s="272">
        <v>252397</v>
      </c>
      <c r="F119" s="272">
        <v>262152</v>
      </c>
      <c r="G119" s="272">
        <v>96748</v>
      </c>
      <c r="H119" s="272">
        <v>98230</v>
      </c>
      <c r="I119" s="272">
        <v>15</v>
      </c>
      <c r="J119" s="272">
        <v>1179451</v>
      </c>
      <c r="K119" s="272">
        <v>10</v>
      </c>
      <c r="L119" s="272">
        <v>476</v>
      </c>
      <c r="M119" s="272">
        <v>5</v>
      </c>
      <c r="N119" s="272">
        <v>24</v>
      </c>
      <c r="O119" s="278">
        <v>12713</v>
      </c>
      <c r="P119" s="278">
        <v>221322</v>
      </c>
      <c r="Q119" s="278">
        <v>800</v>
      </c>
      <c r="R119" s="278">
        <v>2439</v>
      </c>
      <c r="S119" s="278">
        <v>775</v>
      </c>
      <c r="T119" s="278">
        <v>202</v>
      </c>
      <c r="U119" s="278">
        <v>48</v>
      </c>
      <c r="V119" s="278">
        <v>70</v>
      </c>
      <c r="W119" s="278">
        <v>553</v>
      </c>
      <c r="X119" s="278">
        <v>12260</v>
      </c>
      <c r="Y119" s="163">
        <v>1</v>
      </c>
      <c r="Z119" s="278">
        <v>724984</v>
      </c>
      <c r="AA119" s="164">
        <v>2</v>
      </c>
      <c r="AB119" s="278">
        <v>120830</v>
      </c>
      <c r="AC119" s="164">
        <v>3</v>
      </c>
      <c r="AD119" s="278">
        <v>26852</v>
      </c>
      <c r="AE119" s="270">
        <f t="shared" si="24"/>
        <v>2396</v>
      </c>
      <c r="AF119" s="270">
        <f t="shared" si="37"/>
        <v>1823</v>
      </c>
      <c r="AG119" s="270">
        <f t="shared" si="39"/>
        <v>487</v>
      </c>
      <c r="AH119" s="270">
        <f t="shared" si="38"/>
        <v>86</v>
      </c>
      <c r="AI119" s="270">
        <v>2894</v>
      </c>
      <c r="AJ119" s="270">
        <f t="shared" si="25"/>
        <v>-498</v>
      </c>
      <c r="AK119" s="96" t="s">
        <v>351</v>
      </c>
    </row>
    <row r="120" spans="1:37" s="65" customFormat="1" ht="28.5" customHeight="1">
      <c r="A120" s="76" t="s">
        <v>129</v>
      </c>
      <c r="B120" s="76">
        <v>130427</v>
      </c>
      <c r="C120" s="98">
        <v>211160</v>
      </c>
      <c r="D120" s="98">
        <v>223096</v>
      </c>
      <c r="E120" s="98">
        <v>156832</v>
      </c>
      <c r="F120" s="98">
        <v>165532</v>
      </c>
      <c r="G120" s="98">
        <v>54328</v>
      </c>
      <c r="H120" s="98">
        <v>57564</v>
      </c>
      <c r="I120" s="272">
        <v>15</v>
      </c>
      <c r="J120" s="272">
        <v>671951</v>
      </c>
      <c r="K120" s="272">
        <v>10</v>
      </c>
      <c r="L120" s="272">
        <v>111</v>
      </c>
      <c r="M120" s="272">
        <v>5</v>
      </c>
      <c r="N120" s="272">
        <v>26</v>
      </c>
      <c r="O120" s="272">
        <v>6282</v>
      </c>
      <c r="P120" s="272">
        <v>126696</v>
      </c>
      <c r="Q120" s="272">
        <v>1408</v>
      </c>
      <c r="R120" s="272">
        <v>2810</v>
      </c>
      <c r="S120" s="272">
        <v>835</v>
      </c>
      <c r="T120" s="272">
        <v>194</v>
      </c>
      <c r="U120" s="272">
        <v>52</v>
      </c>
      <c r="V120" s="272">
        <v>61</v>
      </c>
      <c r="W120" s="272">
        <v>1451</v>
      </c>
      <c r="X120" s="272">
        <v>4831</v>
      </c>
      <c r="Y120" s="163">
        <v>1</v>
      </c>
      <c r="Z120" s="272">
        <v>322168</v>
      </c>
      <c r="AA120" s="163">
        <v>2</v>
      </c>
      <c r="AB120" s="272">
        <v>96566</v>
      </c>
      <c r="AC120" s="164">
        <v>3</v>
      </c>
      <c r="AD120" s="272">
        <v>22853</v>
      </c>
      <c r="AE120" s="270">
        <f t="shared" si="24"/>
        <v>1368</v>
      </c>
      <c r="AF120" s="270">
        <f t="shared" si="37"/>
        <v>1038</v>
      </c>
      <c r="AG120" s="270">
        <f t="shared" si="39"/>
        <v>288</v>
      </c>
      <c r="AH120" s="270">
        <f t="shared" si="38"/>
        <v>42</v>
      </c>
      <c r="AI120" s="270">
        <v>1578</v>
      </c>
      <c r="AJ120" s="270">
        <f t="shared" si="25"/>
        <v>-210</v>
      </c>
      <c r="AK120" s="96" t="s">
        <v>352</v>
      </c>
    </row>
    <row r="121" spans="1:37" s="65" customFormat="1" ht="28.5" customHeight="1">
      <c r="A121" s="76" t="s">
        <v>130</v>
      </c>
      <c r="B121" s="76">
        <v>130426</v>
      </c>
      <c r="C121" s="273">
        <v>211885</v>
      </c>
      <c r="D121" s="273">
        <v>215611</v>
      </c>
      <c r="E121" s="273">
        <v>160954</v>
      </c>
      <c r="F121" s="273">
        <v>162664</v>
      </c>
      <c r="G121" s="273">
        <v>50931</v>
      </c>
      <c r="H121" s="273">
        <v>52947</v>
      </c>
      <c r="I121" s="279">
        <v>15</v>
      </c>
      <c r="J121" s="273">
        <v>619877</v>
      </c>
      <c r="K121" s="272">
        <v>10</v>
      </c>
      <c r="L121" s="272">
        <v>-398</v>
      </c>
      <c r="M121" s="279">
        <v>5</v>
      </c>
      <c r="N121" s="280">
        <v>-444</v>
      </c>
      <c r="O121" s="273">
        <v>10448</v>
      </c>
      <c r="P121" s="281">
        <v>128913</v>
      </c>
      <c r="Q121" s="281">
        <v>841</v>
      </c>
      <c r="R121" s="281">
        <v>1484</v>
      </c>
      <c r="S121" s="281">
        <v>554</v>
      </c>
      <c r="T121" s="281">
        <v>81</v>
      </c>
      <c r="U121" s="281">
        <v>30</v>
      </c>
      <c r="V121" s="281">
        <v>66</v>
      </c>
      <c r="W121" s="273">
        <v>1086</v>
      </c>
      <c r="X121" s="273">
        <v>9362</v>
      </c>
      <c r="Y121" s="163">
        <v>1</v>
      </c>
      <c r="Z121" s="274">
        <v>300854</v>
      </c>
      <c r="AA121" s="164">
        <v>2</v>
      </c>
      <c r="AB121" s="274">
        <v>83981</v>
      </c>
      <c r="AC121" s="164">
        <v>3</v>
      </c>
      <c r="AD121" s="274">
        <v>16742</v>
      </c>
      <c r="AE121" s="270">
        <f t="shared" si="24"/>
        <v>1318</v>
      </c>
      <c r="AF121" s="270">
        <f t="shared" si="37"/>
        <v>956</v>
      </c>
      <c r="AG121" s="270">
        <f t="shared" si="39"/>
        <v>292</v>
      </c>
      <c r="AH121" s="270">
        <f t="shared" si="38"/>
        <v>70</v>
      </c>
      <c r="AI121" s="270">
        <v>1518</v>
      </c>
      <c r="AJ121" s="270">
        <f t="shared" si="25"/>
        <v>-200</v>
      </c>
      <c r="AK121" s="99" t="s">
        <v>353</v>
      </c>
    </row>
    <row r="122" spans="1:37" s="65" customFormat="1" ht="28.5" customHeight="1">
      <c r="A122" s="76" t="s">
        <v>131</v>
      </c>
      <c r="B122" s="76">
        <v>130433</v>
      </c>
      <c r="C122" s="274">
        <v>187531</v>
      </c>
      <c r="D122" s="274">
        <v>187992</v>
      </c>
      <c r="E122" s="274">
        <v>142441</v>
      </c>
      <c r="F122" s="274">
        <v>142659</v>
      </c>
      <c r="G122" s="274">
        <v>45090</v>
      </c>
      <c r="H122" s="274">
        <v>45333</v>
      </c>
      <c r="I122" s="274">
        <v>15</v>
      </c>
      <c r="J122" s="274">
        <v>557715</v>
      </c>
      <c r="K122" s="272">
        <v>10</v>
      </c>
      <c r="L122" s="272">
        <v>293</v>
      </c>
      <c r="M122" s="276">
        <v>5</v>
      </c>
      <c r="N122" s="274">
        <v>154</v>
      </c>
      <c r="O122" s="274">
        <v>9716</v>
      </c>
      <c r="P122" s="274">
        <v>105293</v>
      </c>
      <c r="Q122" s="274">
        <v>400</v>
      </c>
      <c r="R122" s="274">
        <v>1117</v>
      </c>
      <c r="S122" s="274">
        <v>330</v>
      </c>
      <c r="T122" s="274">
        <v>115</v>
      </c>
      <c r="U122" s="274">
        <v>42</v>
      </c>
      <c r="V122" s="274">
        <v>73</v>
      </c>
      <c r="W122" s="274">
        <v>224</v>
      </c>
      <c r="X122" s="274">
        <v>9492</v>
      </c>
      <c r="Y122" s="163">
        <v>1</v>
      </c>
      <c r="Z122" s="272">
        <v>275137</v>
      </c>
      <c r="AA122" s="163">
        <v>2</v>
      </c>
      <c r="AB122" s="272">
        <v>71037</v>
      </c>
      <c r="AC122" s="164">
        <v>3</v>
      </c>
      <c r="AD122" s="272">
        <v>22677</v>
      </c>
      <c r="AE122" s="270">
        <f t="shared" si="24"/>
        <v>1166</v>
      </c>
      <c r="AF122" s="270">
        <f t="shared" si="37"/>
        <v>862</v>
      </c>
      <c r="AG122" s="270">
        <f t="shared" si="39"/>
        <v>239</v>
      </c>
      <c r="AH122" s="270">
        <f t="shared" si="38"/>
        <v>65</v>
      </c>
      <c r="AI122" s="270">
        <v>1485</v>
      </c>
      <c r="AJ122" s="270">
        <f t="shared" si="25"/>
        <v>-319</v>
      </c>
      <c r="AK122" s="96" t="s">
        <v>354</v>
      </c>
    </row>
    <row r="123" spans="1:37" s="65" customFormat="1" ht="28.5" customHeight="1">
      <c r="A123" s="76" t="s">
        <v>132</v>
      </c>
      <c r="B123" s="76">
        <v>130481</v>
      </c>
      <c r="C123" s="245">
        <v>363058</v>
      </c>
      <c r="D123" s="245">
        <v>366755</v>
      </c>
      <c r="E123" s="245">
        <v>259068</v>
      </c>
      <c r="F123" s="245">
        <v>258960</v>
      </c>
      <c r="G123" s="245">
        <v>103990</v>
      </c>
      <c r="H123" s="245">
        <v>107795</v>
      </c>
      <c r="I123" s="282">
        <v>15</v>
      </c>
      <c r="J123" s="282">
        <v>1256183</v>
      </c>
      <c r="K123" s="282">
        <v>10</v>
      </c>
      <c r="L123" s="282">
        <v>-433</v>
      </c>
      <c r="M123" s="282">
        <v>5</v>
      </c>
      <c r="N123" s="282">
        <v>-382</v>
      </c>
      <c r="O123" s="98">
        <v>9806</v>
      </c>
      <c r="P123" s="98">
        <v>188619</v>
      </c>
      <c r="Q123" s="98">
        <v>6889</v>
      </c>
      <c r="R123" s="98">
        <v>6861</v>
      </c>
      <c r="S123" s="98">
        <v>1477</v>
      </c>
      <c r="T123" s="98">
        <v>307</v>
      </c>
      <c r="U123" s="98">
        <v>116</v>
      </c>
      <c r="V123" s="98">
        <v>143</v>
      </c>
      <c r="W123" s="98">
        <v>3440</v>
      </c>
      <c r="X123" s="98">
        <v>9911</v>
      </c>
      <c r="Y123" s="163">
        <v>1</v>
      </c>
      <c r="Z123" s="98">
        <v>712621</v>
      </c>
      <c r="AA123" s="164">
        <v>2</v>
      </c>
      <c r="AB123" s="98">
        <v>153304</v>
      </c>
      <c r="AC123" s="164">
        <v>3</v>
      </c>
      <c r="AD123" s="98">
        <v>9848</v>
      </c>
      <c r="AE123" s="270">
        <f t="shared" si="24"/>
        <v>2484</v>
      </c>
      <c r="AF123" s="270">
        <f t="shared" si="37"/>
        <v>1937</v>
      </c>
      <c r="AG123" s="270">
        <f t="shared" si="39"/>
        <v>457</v>
      </c>
      <c r="AH123" s="270">
        <f t="shared" si="38"/>
        <v>90</v>
      </c>
      <c r="AI123" s="270">
        <v>2924</v>
      </c>
      <c r="AJ123" s="270">
        <f t="shared" si="25"/>
        <v>-440</v>
      </c>
      <c r="AK123" s="102" t="s">
        <v>355</v>
      </c>
    </row>
    <row r="124" spans="1:37" ht="28.5" customHeight="1">
      <c r="A124" s="16" t="s">
        <v>133</v>
      </c>
      <c r="B124" s="16">
        <v>130407</v>
      </c>
      <c r="C124" s="283">
        <v>213502</v>
      </c>
      <c r="D124" s="283">
        <v>213448</v>
      </c>
      <c r="E124" s="283">
        <v>159692</v>
      </c>
      <c r="F124" s="283">
        <v>158853</v>
      </c>
      <c r="G124" s="283">
        <v>53810</v>
      </c>
      <c r="H124" s="283">
        <v>54595</v>
      </c>
      <c r="I124" s="284">
        <v>15</v>
      </c>
      <c r="J124" s="284">
        <v>649140</v>
      </c>
      <c r="K124" s="284">
        <v>10</v>
      </c>
      <c r="L124" s="284">
        <v>-153</v>
      </c>
      <c r="M124" s="284">
        <v>5</v>
      </c>
      <c r="N124" s="284">
        <v>-338</v>
      </c>
      <c r="O124" s="284">
        <v>18592</v>
      </c>
      <c r="P124" s="284">
        <v>116432</v>
      </c>
      <c r="Q124" s="284">
        <v>464</v>
      </c>
      <c r="R124" s="284">
        <v>987</v>
      </c>
      <c r="S124" s="284">
        <v>256</v>
      </c>
      <c r="T124" s="284">
        <v>88</v>
      </c>
      <c r="U124" s="284">
        <v>19</v>
      </c>
      <c r="V124" s="284">
        <v>24</v>
      </c>
      <c r="W124" s="284">
        <v>887</v>
      </c>
      <c r="X124" s="284">
        <v>17705</v>
      </c>
      <c r="Y124" s="213">
        <v>1</v>
      </c>
      <c r="Z124" s="284">
        <v>300636</v>
      </c>
      <c r="AA124" s="213">
        <v>2</v>
      </c>
      <c r="AB124" s="284">
        <v>111557</v>
      </c>
      <c r="AC124" s="220">
        <v>3</v>
      </c>
      <c r="AD124" s="284">
        <v>33548</v>
      </c>
      <c r="AE124" s="284">
        <f t="shared" si="24"/>
        <v>1206</v>
      </c>
      <c r="AF124" s="284">
        <f t="shared" si="37"/>
        <v>1005</v>
      </c>
      <c r="AG124" s="284">
        <f t="shared" ref="AG124:AG131" si="40">ROUNDUP(((O124+P124)*30+Q124*45+R124*60+S124*75+T124*90+U124*105+V124*120)/3/10000,0)</f>
        <v>139</v>
      </c>
      <c r="AH124" s="284">
        <f t="shared" ref="AH124:AH131" si="41">ROUNDUP((W124+X124)*100/3/10000,0)</f>
        <v>62</v>
      </c>
      <c r="AI124" s="284">
        <v>1462</v>
      </c>
      <c r="AJ124" s="284">
        <f t="shared" si="25"/>
        <v>-256</v>
      </c>
      <c r="AK124" s="40" t="s">
        <v>356</v>
      </c>
    </row>
    <row r="125" spans="1:37" ht="28.5" customHeight="1">
      <c r="A125" s="56" t="s">
        <v>134</v>
      </c>
      <c r="B125" s="16">
        <v>130429</v>
      </c>
      <c r="C125" s="285">
        <v>449036</v>
      </c>
      <c r="D125" s="285">
        <v>453165</v>
      </c>
      <c r="E125" s="286">
        <v>341140</v>
      </c>
      <c r="F125" s="286">
        <v>343234</v>
      </c>
      <c r="G125" s="286">
        <v>107896</v>
      </c>
      <c r="H125" s="286">
        <v>109931</v>
      </c>
      <c r="I125" s="286">
        <v>15</v>
      </c>
      <c r="J125" s="286">
        <v>1302057</v>
      </c>
      <c r="K125" s="286">
        <v>10</v>
      </c>
      <c r="L125" s="286">
        <v>49</v>
      </c>
      <c r="M125" s="286">
        <v>5</v>
      </c>
      <c r="N125" s="286">
        <v>36</v>
      </c>
      <c r="O125" s="287">
        <v>12059</v>
      </c>
      <c r="P125" s="286">
        <v>259171</v>
      </c>
      <c r="Q125" s="286">
        <v>2649</v>
      </c>
      <c r="R125" s="286">
        <v>3529</v>
      </c>
      <c r="S125" s="286">
        <v>1076</v>
      </c>
      <c r="T125" s="286">
        <v>241</v>
      </c>
      <c r="U125" s="286">
        <v>75</v>
      </c>
      <c r="V125" s="286">
        <v>113</v>
      </c>
      <c r="W125" s="286">
        <v>1613</v>
      </c>
      <c r="X125" s="286">
        <v>11337</v>
      </c>
      <c r="Y125" s="213">
        <v>1</v>
      </c>
      <c r="Z125" s="286">
        <v>622346</v>
      </c>
      <c r="AA125" s="220">
        <v>2</v>
      </c>
      <c r="AB125" s="286">
        <v>183257</v>
      </c>
      <c r="AC125" s="220">
        <v>3</v>
      </c>
      <c r="AD125" s="286">
        <v>52228</v>
      </c>
      <c r="AE125" s="284">
        <f t="shared" si="24"/>
        <v>2342</v>
      </c>
      <c r="AF125" s="284">
        <f t="shared" si="37"/>
        <v>2011</v>
      </c>
      <c r="AG125" s="284">
        <f t="shared" si="40"/>
        <v>287</v>
      </c>
      <c r="AH125" s="284">
        <f t="shared" si="41"/>
        <v>44</v>
      </c>
      <c r="AI125" s="284">
        <v>2825</v>
      </c>
      <c r="AJ125" s="284">
        <f t="shared" si="25"/>
        <v>-483</v>
      </c>
      <c r="AK125" s="40" t="s">
        <v>357</v>
      </c>
    </row>
    <row r="126" spans="1:37" ht="28.5" customHeight="1">
      <c r="A126" s="56" t="s">
        <v>135</v>
      </c>
      <c r="B126" s="16">
        <v>130402</v>
      </c>
      <c r="C126" s="288">
        <v>75442</v>
      </c>
      <c r="D126" s="288">
        <v>77708</v>
      </c>
      <c r="E126" s="288">
        <v>53108</v>
      </c>
      <c r="F126" s="288">
        <v>54717</v>
      </c>
      <c r="G126" s="288">
        <v>22334</v>
      </c>
      <c r="H126" s="288">
        <v>22991</v>
      </c>
      <c r="I126" s="289">
        <v>15</v>
      </c>
      <c r="J126" s="289">
        <v>262969</v>
      </c>
      <c r="K126" s="287">
        <v>10</v>
      </c>
      <c r="L126" s="285">
        <v>-273</v>
      </c>
      <c r="M126" s="289">
        <v>5</v>
      </c>
      <c r="N126" s="289">
        <v>-419</v>
      </c>
      <c r="O126" s="287">
        <v>2600</v>
      </c>
      <c r="P126" s="288">
        <v>36725</v>
      </c>
      <c r="Q126" s="288">
        <v>424</v>
      </c>
      <c r="R126" s="290">
        <v>882</v>
      </c>
      <c r="S126" s="290">
        <v>886</v>
      </c>
      <c r="T126" s="290">
        <v>430</v>
      </c>
      <c r="U126" s="290">
        <v>71</v>
      </c>
      <c r="V126" s="290">
        <v>91</v>
      </c>
      <c r="W126" s="288">
        <v>363</v>
      </c>
      <c r="X126" s="288">
        <v>2308</v>
      </c>
      <c r="Y126" s="213">
        <v>1</v>
      </c>
      <c r="Z126" s="290">
        <v>129357</v>
      </c>
      <c r="AA126" s="213">
        <v>2</v>
      </c>
      <c r="AB126" s="290">
        <v>43130</v>
      </c>
      <c r="AC126" s="220">
        <v>3</v>
      </c>
      <c r="AD126" s="290">
        <v>15611</v>
      </c>
      <c r="AE126" s="284">
        <f t="shared" si="24"/>
        <v>463</v>
      </c>
      <c r="AF126" s="284">
        <f t="shared" si="37"/>
        <v>408</v>
      </c>
      <c r="AG126" s="284">
        <f t="shared" si="40"/>
        <v>46</v>
      </c>
      <c r="AH126" s="284">
        <f t="shared" si="41"/>
        <v>9</v>
      </c>
      <c r="AI126" s="284">
        <v>611</v>
      </c>
      <c r="AJ126" s="284">
        <f t="shared" si="25"/>
        <v>-148</v>
      </c>
      <c r="AK126" s="40" t="s">
        <v>358</v>
      </c>
    </row>
    <row r="127" spans="1:37" ht="28.5" customHeight="1">
      <c r="A127" s="16" t="s">
        <v>136</v>
      </c>
      <c r="B127" s="16">
        <v>130403</v>
      </c>
      <c r="C127" s="291">
        <v>81337</v>
      </c>
      <c r="D127" s="291">
        <v>82737</v>
      </c>
      <c r="E127" s="291">
        <v>61372</v>
      </c>
      <c r="F127" s="291">
        <v>61856</v>
      </c>
      <c r="G127" s="291">
        <v>19965</v>
      </c>
      <c r="H127" s="291">
        <v>20881</v>
      </c>
      <c r="I127" s="292">
        <v>15</v>
      </c>
      <c r="J127" s="292">
        <v>249550</v>
      </c>
      <c r="K127" s="287">
        <v>10</v>
      </c>
      <c r="L127" s="287">
        <v>170</v>
      </c>
      <c r="M127" s="287">
        <v>5</v>
      </c>
      <c r="N127" s="287">
        <v>223</v>
      </c>
      <c r="O127" s="287">
        <v>1758</v>
      </c>
      <c r="P127" s="293">
        <v>35106</v>
      </c>
      <c r="Q127" s="291">
        <v>303</v>
      </c>
      <c r="R127" s="291">
        <v>810</v>
      </c>
      <c r="S127" s="291">
        <v>467</v>
      </c>
      <c r="T127" s="291">
        <v>294</v>
      </c>
      <c r="U127" s="291">
        <v>50</v>
      </c>
      <c r="V127" s="291">
        <v>74</v>
      </c>
      <c r="W127" s="291">
        <v>286</v>
      </c>
      <c r="X127" s="293">
        <v>1472</v>
      </c>
      <c r="Y127" s="213">
        <v>1</v>
      </c>
      <c r="Z127" s="294">
        <v>113556</v>
      </c>
      <c r="AA127" s="220">
        <v>2</v>
      </c>
      <c r="AB127" s="294">
        <v>40620</v>
      </c>
      <c r="AC127" s="220">
        <v>3</v>
      </c>
      <c r="AD127" s="295">
        <v>16164</v>
      </c>
      <c r="AE127" s="284">
        <f t="shared" si="24"/>
        <v>435</v>
      </c>
      <c r="AF127" s="284">
        <f t="shared" si="37"/>
        <v>387</v>
      </c>
      <c r="AG127" s="284">
        <f t="shared" si="40"/>
        <v>42</v>
      </c>
      <c r="AH127" s="284">
        <f t="shared" si="41"/>
        <v>6</v>
      </c>
      <c r="AI127" s="284">
        <v>552</v>
      </c>
      <c r="AJ127" s="284">
        <f t="shared" si="25"/>
        <v>-117</v>
      </c>
      <c r="AK127" s="40" t="s">
        <v>359</v>
      </c>
    </row>
    <row r="128" spans="1:37" ht="28.5" customHeight="1">
      <c r="A128" s="16" t="s">
        <v>137</v>
      </c>
      <c r="B128" s="16">
        <v>130404</v>
      </c>
      <c r="C128" s="283">
        <v>38929</v>
      </c>
      <c r="D128" s="283">
        <v>39234</v>
      </c>
      <c r="E128" s="283">
        <v>26807</v>
      </c>
      <c r="F128" s="283">
        <v>26876</v>
      </c>
      <c r="G128" s="283">
        <v>12122</v>
      </c>
      <c r="H128" s="283">
        <v>12358</v>
      </c>
      <c r="I128" s="283">
        <v>15</v>
      </c>
      <c r="J128" s="283">
        <v>147440</v>
      </c>
      <c r="K128" s="283">
        <v>10</v>
      </c>
      <c r="L128" s="283">
        <v>24</v>
      </c>
      <c r="M128" s="283">
        <v>5</v>
      </c>
      <c r="N128" s="283">
        <v>-2</v>
      </c>
      <c r="O128" s="283">
        <v>1338</v>
      </c>
      <c r="P128" s="283">
        <v>18803</v>
      </c>
      <c r="Q128" s="283">
        <v>162</v>
      </c>
      <c r="R128" s="283">
        <v>493</v>
      </c>
      <c r="S128" s="283">
        <v>593</v>
      </c>
      <c r="T128" s="283">
        <v>455</v>
      </c>
      <c r="U128" s="283">
        <v>59</v>
      </c>
      <c r="V128" s="283">
        <v>83</v>
      </c>
      <c r="W128" s="283">
        <v>152</v>
      </c>
      <c r="X128" s="283">
        <v>1186</v>
      </c>
      <c r="Y128" s="213">
        <v>1</v>
      </c>
      <c r="Z128" s="283">
        <v>67832</v>
      </c>
      <c r="AA128" s="213">
        <v>2</v>
      </c>
      <c r="AB128" s="283">
        <v>23556</v>
      </c>
      <c r="AC128" s="220">
        <v>3</v>
      </c>
      <c r="AD128" s="283">
        <v>8038</v>
      </c>
      <c r="AE128" s="284">
        <f t="shared" si="24"/>
        <v>259</v>
      </c>
      <c r="AF128" s="284">
        <f t="shared" si="37"/>
        <v>229</v>
      </c>
      <c r="AG128" s="284">
        <f t="shared" si="40"/>
        <v>25</v>
      </c>
      <c r="AH128" s="284">
        <f t="shared" si="41"/>
        <v>5</v>
      </c>
      <c r="AI128" s="284">
        <v>323</v>
      </c>
      <c r="AJ128" s="284">
        <f t="shared" si="25"/>
        <v>-64</v>
      </c>
      <c r="AK128" s="40" t="s">
        <v>360</v>
      </c>
    </row>
    <row r="129" spans="1:37" ht="28.5" customHeight="1">
      <c r="A129" s="16" t="s">
        <v>138</v>
      </c>
      <c r="B129" s="16">
        <v>130406</v>
      </c>
      <c r="C129" s="296">
        <v>140037</v>
      </c>
      <c r="D129" s="296">
        <v>143510</v>
      </c>
      <c r="E129" s="296">
        <v>106542</v>
      </c>
      <c r="F129" s="296">
        <v>108795</v>
      </c>
      <c r="G129" s="296">
        <v>33495</v>
      </c>
      <c r="H129" s="296">
        <v>34715</v>
      </c>
      <c r="I129" s="296">
        <v>15</v>
      </c>
      <c r="J129" s="296">
        <v>413174</v>
      </c>
      <c r="K129" s="296">
        <v>10</v>
      </c>
      <c r="L129" s="296">
        <v>12</v>
      </c>
      <c r="M129" s="296">
        <v>5</v>
      </c>
      <c r="N129" s="296">
        <v>12</v>
      </c>
      <c r="O129" s="287">
        <v>4308</v>
      </c>
      <c r="P129" s="296">
        <v>71738</v>
      </c>
      <c r="Q129" s="296">
        <v>1023</v>
      </c>
      <c r="R129" s="296">
        <v>2738</v>
      </c>
      <c r="S129" s="296">
        <v>2603</v>
      </c>
      <c r="T129" s="296">
        <v>628</v>
      </c>
      <c r="U129" s="296">
        <v>190</v>
      </c>
      <c r="V129" s="296">
        <v>189</v>
      </c>
      <c r="W129" s="296">
        <v>633</v>
      </c>
      <c r="X129" s="296">
        <v>5252</v>
      </c>
      <c r="Y129" s="213">
        <v>1</v>
      </c>
      <c r="Z129" s="296">
        <v>192282</v>
      </c>
      <c r="AA129" s="220">
        <v>2</v>
      </c>
      <c r="AB129" s="296">
        <v>61691</v>
      </c>
      <c r="AC129" s="220">
        <v>3</v>
      </c>
      <c r="AD129" s="296">
        <v>14084</v>
      </c>
      <c r="AE129" s="284">
        <f t="shared" si="24"/>
        <v>751</v>
      </c>
      <c r="AF129" s="284">
        <f t="shared" si="37"/>
        <v>638</v>
      </c>
      <c r="AG129" s="284">
        <f t="shared" si="40"/>
        <v>93</v>
      </c>
      <c r="AH129" s="284">
        <f t="shared" si="41"/>
        <v>20</v>
      </c>
      <c r="AI129" s="284">
        <v>1031</v>
      </c>
      <c r="AJ129" s="284">
        <f t="shared" si="25"/>
        <v>-280</v>
      </c>
      <c r="AK129" s="40" t="s">
        <v>361</v>
      </c>
    </row>
    <row r="130" spans="1:37" ht="28.5" customHeight="1">
      <c r="A130" s="16" t="s">
        <v>104</v>
      </c>
      <c r="B130" s="16">
        <v>130411</v>
      </c>
      <c r="C130" s="284">
        <v>97665</v>
      </c>
      <c r="D130" s="284">
        <v>100267</v>
      </c>
      <c r="E130" s="284">
        <v>67095</v>
      </c>
      <c r="F130" s="284">
        <v>69118</v>
      </c>
      <c r="G130" s="284">
        <v>30570</v>
      </c>
      <c r="H130" s="284">
        <v>31149</v>
      </c>
      <c r="I130" s="287">
        <v>15</v>
      </c>
      <c r="J130" s="287">
        <v>361814</v>
      </c>
      <c r="K130" s="287">
        <v>10</v>
      </c>
      <c r="L130" s="287">
        <v>131</v>
      </c>
      <c r="M130" s="287">
        <v>5</v>
      </c>
      <c r="N130" s="287">
        <v>222</v>
      </c>
      <c r="O130" s="287">
        <v>2420</v>
      </c>
      <c r="P130" s="297">
        <v>50568</v>
      </c>
      <c r="Q130" s="297">
        <v>241</v>
      </c>
      <c r="R130" s="297">
        <v>756</v>
      </c>
      <c r="S130" s="297">
        <v>301</v>
      </c>
      <c r="T130" s="297">
        <v>60</v>
      </c>
      <c r="U130" s="297">
        <v>32</v>
      </c>
      <c r="V130" s="297">
        <v>25</v>
      </c>
      <c r="W130" s="297">
        <v>454</v>
      </c>
      <c r="X130" s="297">
        <v>1966</v>
      </c>
      <c r="Y130" s="213">
        <v>1</v>
      </c>
      <c r="Z130" s="297">
        <v>185805</v>
      </c>
      <c r="AA130" s="213">
        <v>2</v>
      </c>
      <c r="AB130" s="297">
        <v>53409</v>
      </c>
      <c r="AC130" s="220">
        <v>3</v>
      </c>
      <c r="AD130" s="297">
        <v>17829</v>
      </c>
      <c r="AE130" s="284">
        <f t="shared" si="24"/>
        <v>627</v>
      </c>
      <c r="AF130" s="284">
        <f t="shared" si="37"/>
        <v>561</v>
      </c>
      <c r="AG130" s="284">
        <f t="shared" si="40"/>
        <v>57</v>
      </c>
      <c r="AH130" s="284">
        <f t="shared" si="41"/>
        <v>9</v>
      </c>
      <c r="AI130" s="284">
        <v>769</v>
      </c>
      <c r="AJ130" s="284">
        <f t="shared" si="25"/>
        <v>-142</v>
      </c>
      <c r="AK130" s="41" t="s">
        <v>362</v>
      </c>
    </row>
    <row r="131" spans="1:37" ht="28.5" customHeight="1">
      <c r="A131" s="16" t="s">
        <v>139</v>
      </c>
      <c r="B131" s="16"/>
      <c r="C131" s="284">
        <v>145018</v>
      </c>
      <c r="D131" s="284">
        <v>141353</v>
      </c>
      <c r="E131" s="284">
        <v>105399</v>
      </c>
      <c r="F131" s="284">
        <v>103066</v>
      </c>
      <c r="G131" s="284">
        <v>39619</v>
      </c>
      <c r="H131" s="284">
        <v>38287</v>
      </c>
      <c r="I131" s="298">
        <v>15</v>
      </c>
      <c r="J131" s="284">
        <v>481377</v>
      </c>
      <c r="K131" s="287">
        <v>10</v>
      </c>
      <c r="L131" s="287">
        <v>-425</v>
      </c>
      <c r="M131" s="298">
        <v>5</v>
      </c>
      <c r="N131" s="298">
        <v>-857</v>
      </c>
      <c r="O131" s="287">
        <v>3539</v>
      </c>
      <c r="P131" s="284">
        <v>80866</v>
      </c>
      <c r="Q131" s="284">
        <v>956</v>
      </c>
      <c r="R131" s="284">
        <v>1408</v>
      </c>
      <c r="S131" s="284">
        <v>558</v>
      </c>
      <c r="T131" s="284">
        <v>108</v>
      </c>
      <c r="U131" s="284">
        <v>42</v>
      </c>
      <c r="V131" s="284">
        <v>45</v>
      </c>
      <c r="W131" s="284">
        <v>889</v>
      </c>
      <c r="X131" s="284">
        <v>2650</v>
      </c>
      <c r="Y131" s="213">
        <v>1</v>
      </c>
      <c r="Z131" s="284">
        <v>234526</v>
      </c>
      <c r="AA131" s="220">
        <v>2</v>
      </c>
      <c r="AB131" s="284">
        <v>68779</v>
      </c>
      <c r="AC131" s="220">
        <v>3</v>
      </c>
      <c r="AD131" s="284">
        <v>20450</v>
      </c>
      <c r="AE131" s="284">
        <f t="shared" si="24"/>
        <v>846</v>
      </c>
      <c r="AF131" s="284">
        <f t="shared" si="37"/>
        <v>743</v>
      </c>
      <c r="AG131" s="284">
        <f t="shared" si="40"/>
        <v>91</v>
      </c>
      <c r="AH131" s="284">
        <f t="shared" si="41"/>
        <v>12</v>
      </c>
      <c r="AI131" s="284">
        <v>1108</v>
      </c>
      <c r="AJ131" s="284">
        <f t="shared" si="25"/>
        <v>-262</v>
      </c>
      <c r="AK131" s="40" t="s">
        <v>363</v>
      </c>
    </row>
    <row r="132" spans="1:37" s="72" customFormat="1" ht="28.5" customHeight="1">
      <c r="A132" s="53" t="s">
        <v>140</v>
      </c>
      <c r="B132" s="53">
        <v>131000</v>
      </c>
      <c r="C132" s="299">
        <f t="shared" ref="C132:AD132" si="42">SUM(C133:C143)</f>
        <v>2180090</v>
      </c>
      <c r="D132" s="299">
        <f t="shared" si="42"/>
        <v>2193883</v>
      </c>
      <c r="E132" s="299">
        <f t="shared" si="42"/>
        <v>1556062</v>
      </c>
      <c r="F132" s="299">
        <f t="shared" si="42"/>
        <v>1557850</v>
      </c>
      <c r="G132" s="299">
        <f t="shared" si="42"/>
        <v>624028</v>
      </c>
      <c r="H132" s="299">
        <f t="shared" si="42"/>
        <v>636033</v>
      </c>
      <c r="I132" s="299">
        <v>15</v>
      </c>
      <c r="J132" s="299">
        <f t="shared" si="42"/>
        <v>7402156</v>
      </c>
      <c r="K132" s="299">
        <v>10</v>
      </c>
      <c r="L132" s="299">
        <f t="shared" si="42"/>
        <v>-1180</v>
      </c>
      <c r="M132" s="299">
        <v>5</v>
      </c>
      <c r="N132" s="299">
        <f t="shared" si="42"/>
        <v>-1061</v>
      </c>
      <c r="O132" s="299">
        <f t="shared" si="42"/>
        <v>34390</v>
      </c>
      <c r="P132" s="299">
        <f t="shared" si="42"/>
        <v>1160789</v>
      </c>
      <c r="Q132" s="299">
        <f t="shared" si="42"/>
        <v>14123</v>
      </c>
      <c r="R132" s="299">
        <f t="shared" si="42"/>
        <v>41316</v>
      </c>
      <c r="S132" s="299">
        <f t="shared" si="42"/>
        <v>16452</v>
      </c>
      <c r="T132" s="299">
        <f t="shared" si="42"/>
        <v>5059</v>
      </c>
      <c r="U132" s="299">
        <f t="shared" si="42"/>
        <v>1170</v>
      </c>
      <c r="V132" s="299">
        <f t="shared" si="42"/>
        <v>1934</v>
      </c>
      <c r="W132" s="299">
        <f t="shared" si="42"/>
        <v>10934</v>
      </c>
      <c r="X132" s="299">
        <f t="shared" si="42"/>
        <v>27769</v>
      </c>
      <c r="Y132" s="299">
        <v>1</v>
      </c>
      <c r="Z132" s="299">
        <f t="shared" si="42"/>
        <v>3364461</v>
      </c>
      <c r="AA132" s="299">
        <v>2</v>
      </c>
      <c r="AB132" s="299">
        <f t="shared" si="42"/>
        <v>1218229</v>
      </c>
      <c r="AC132" s="299">
        <v>3</v>
      </c>
      <c r="AD132" s="299">
        <f t="shared" si="42"/>
        <v>310121</v>
      </c>
      <c r="AE132" s="299">
        <f t="shared" si="24"/>
        <v>13949</v>
      </c>
      <c r="AF132" s="299">
        <f>SUM(AF133:AF143)</f>
        <v>11444</v>
      </c>
      <c r="AG132" s="299">
        <f>SUM(AG133:AG143)</f>
        <v>2287</v>
      </c>
      <c r="AH132" s="299">
        <f>SUM(AH133:AH143)</f>
        <v>218</v>
      </c>
      <c r="AI132" s="299">
        <v>17298</v>
      </c>
      <c r="AJ132" s="299">
        <f t="shared" si="25"/>
        <v>-3349</v>
      </c>
      <c r="AK132" s="103"/>
    </row>
    <row r="133" spans="1:37" s="65" customFormat="1" ht="28.5" customHeight="1">
      <c r="A133" s="42" t="s">
        <v>141</v>
      </c>
      <c r="B133" s="42">
        <v>131028</v>
      </c>
      <c r="C133" s="300">
        <f>E133+G133</f>
        <v>61440</v>
      </c>
      <c r="D133" s="300">
        <f>F133+H133</f>
        <v>61442</v>
      </c>
      <c r="E133" s="191">
        <v>40291</v>
      </c>
      <c r="F133" s="191">
        <v>39754</v>
      </c>
      <c r="G133" s="191">
        <v>21149</v>
      </c>
      <c r="H133" s="191">
        <v>21688</v>
      </c>
      <c r="I133" s="300">
        <v>15</v>
      </c>
      <c r="J133" s="300">
        <v>252671</v>
      </c>
      <c r="K133" s="300">
        <v>10</v>
      </c>
      <c r="L133" s="300">
        <v>34</v>
      </c>
      <c r="M133" s="300">
        <v>5</v>
      </c>
      <c r="N133" s="300">
        <v>13</v>
      </c>
      <c r="O133" s="300">
        <v>220</v>
      </c>
      <c r="P133" s="300">
        <v>27187</v>
      </c>
      <c r="Q133" s="300">
        <v>460</v>
      </c>
      <c r="R133" s="300">
        <v>1682</v>
      </c>
      <c r="S133" s="300">
        <v>1437</v>
      </c>
      <c r="T133" s="300">
        <v>175</v>
      </c>
      <c r="U133" s="300">
        <v>69</v>
      </c>
      <c r="V133" s="300">
        <v>81</v>
      </c>
      <c r="W133" s="300">
        <v>812</v>
      </c>
      <c r="X133" s="300">
        <v>735</v>
      </c>
      <c r="Y133" s="300">
        <v>1</v>
      </c>
      <c r="Z133" s="300">
        <v>120210</v>
      </c>
      <c r="AA133" s="300">
        <v>2</v>
      </c>
      <c r="AB133" s="300">
        <v>41020</v>
      </c>
      <c r="AC133" s="300">
        <v>3</v>
      </c>
      <c r="AD133" s="300">
        <v>10823</v>
      </c>
      <c r="AE133" s="300">
        <f t="shared" si="24"/>
        <v>475</v>
      </c>
      <c r="AF133" s="300">
        <f t="shared" ref="AF133:AF143" si="43">ROUNDUP((I133*J133+K133*L133+M133*N133+(Y133*Z133+AA133*AB133+AC133*AD133)/2)/10000,0)</f>
        <v>391</v>
      </c>
      <c r="AG133" s="300">
        <f t="shared" ref="AG133:AG138" si="44">ROUNDUP(((O133+P133)*30+Q133*45+R133*60+S133*75+T133*90+U133*105+V133*120)/3*2/10000,0)</f>
        <v>73</v>
      </c>
      <c r="AH133" s="300">
        <f t="shared" ref="AH133:AH138" si="45">ROUNDUP((W133+X133)*100/3*2/10000,0)</f>
        <v>11</v>
      </c>
      <c r="AI133" s="300">
        <v>566</v>
      </c>
      <c r="AJ133" s="300">
        <f t="shared" si="25"/>
        <v>-91</v>
      </c>
      <c r="AK133" s="103" t="s">
        <v>364</v>
      </c>
    </row>
    <row r="134" spans="1:37" s="65" customFormat="1" ht="28.5" customHeight="1">
      <c r="A134" s="42" t="s">
        <v>142</v>
      </c>
      <c r="B134" s="42">
        <v>131082</v>
      </c>
      <c r="C134" s="300">
        <f t="shared" ref="C134:D143" si="46">E134+G134</f>
        <v>228090</v>
      </c>
      <c r="D134" s="300">
        <f t="shared" si="46"/>
        <v>228419</v>
      </c>
      <c r="E134" s="300">
        <v>154261</v>
      </c>
      <c r="F134" s="300">
        <v>153033</v>
      </c>
      <c r="G134" s="300">
        <v>73829</v>
      </c>
      <c r="H134" s="300">
        <v>75386</v>
      </c>
      <c r="I134" s="248">
        <v>15</v>
      </c>
      <c r="J134" s="248">
        <v>862474</v>
      </c>
      <c r="K134" s="248">
        <v>10</v>
      </c>
      <c r="L134" s="248">
        <v>241</v>
      </c>
      <c r="M134" s="248">
        <v>5</v>
      </c>
      <c r="N134" s="243">
        <v>178</v>
      </c>
      <c r="O134" s="300">
        <v>4437</v>
      </c>
      <c r="P134" s="272">
        <v>109170</v>
      </c>
      <c r="Q134" s="300">
        <v>1449</v>
      </c>
      <c r="R134" s="300">
        <v>7785</v>
      </c>
      <c r="S134" s="300">
        <v>2638</v>
      </c>
      <c r="T134" s="300">
        <v>1037</v>
      </c>
      <c r="U134" s="300">
        <v>269</v>
      </c>
      <c r="V134" s="300">
        <v>503</v>
      </c>
      <c r="W134" s="272">
        <v>2000</v>
      </c>
      <c r="X134" s="300">
        <v>2625</v>
      </c>
      <c r="Y134" s="300">
        <v>1</v>
      </c>
      <c r="Z134" s="300">
        <v>399521</v>
      </c>
      <c r="AA134" s="300">
        <v>2</v>
      </c>
      <c r="AB134" s="300">
        <v>150220</v>
      </c>
      <c r="AC134" s="300">
        <v>3</v>
      </c>
      <c r="AD134" s="300">
        <v>45140</v>
      </c>
      <c r="AE134" s="300">
        <f t="shared" si="24"/>
        <v>1656</v>
      </c>
      <c r="AF134" s="300">
        <f t="shared" si="43"/>
        <v>1336</v>
      </c>
      <c r="AG134" s="300">
        <f t="shared" si="44"/>
        <v>289</v>
      </c>
      <c r="AH134" s="300">
        <f t="shared" si="45"/>
        <v>31</v>
      </c>
      <c r="AI134" s="300">
        <v>2015</v>
      </c>
      <c r="AJ134" s="300">
        <f t="shared" si="25"/>
        <v>-359</v>
      </c>
      <c r="AK134" s="103" t="s">
        <v>365</v>
      </c>
    </row>
    <row r="135" spans="1:37" s="65" customFormat="1" ht="28.5" customHeight="1">
      <c r="A135" s="42" t="s">
        <v>143</v>
      </c>
      <c r="B135" s="42">
        <v>131081</v>
      </c>
      <c r="C135" s="300">
        <f t="shared" si="46"/>
        <v>327463</v>
      </c>
      <c r="D135" s="300">
        <f t="shared" si="46"/>
        <v>335643</v>
      </c>
      <c r="E135" s="301">
        <v>231250</v>
      </c>
      <c r="F135" s="301">
        <v>238374</v>
      </c>
      <c r="G135" s="301">
        <v>96213</v>
      </c>
      <c r="H135" s="302">
        <v>97269</v>
      </c>
      <c r="I135" s="300">
        <v>15</v>
      </c>
      <c r="J135" s="300">
        <v>1115795</v>
      </c>
      <c r="K135" s="300">
        <v>10</v>
      </c>
      <c r="L135" s="300">
        <v>-2377</v>
      </c>
      <c r="M135" s="300">
        <v>5</v>
      </c>
      <c r="N135" s="300">
        <v>-1368</v>
      </c>
      <c r="O135" s="303">
        <v>4231</v>
      </c>
      <c r="P135" s="304">
        <v>185423</v>
      </c>
      <c r="Q135" s="303">
        <v>2231</v>
      </c>
      <c r="R135" s="303">
        <v>4580</v>
      </c>
      <c r="S135" s="303">
        <v>1384</v>
      </c>
      <c r="T135" s="303">
        <v>419</v>
      </c>
      <c r="U135" s="303">
        <v>94</v>
      </c>
      <c r="V135" s="303">
        <v>210</v>
      </c>
      <c r="W135" s="303">
        <v>626</v>
      </c>
      <c r="X135" s="303">
        <v>3714</v>
      </c>
      <c r="Y135" s="163">
        <v>1</v>
      </c>
      <c r="Z135" s="300">
        <v>542376</v>
      </c>
      <c r="AA135" s="164">
        <v>2</v>
      </c>
      <c r="AB135" s="300">
        <v>160028</v>
      </c>
      <c r="AC135" s="164">
        <v>3</v>
      </c>
      <c r="AD135" s="300">
        <v>36790</v>
      </c>
      <c r="AE135" s="300">
        <f t="shared" si="24"/>
        <v>2166</v>
      </c>
      <c r="AF135" s="300">
        <f t="shared" si="43"/>
        <v>1720</v>
      </c>
      <c r="AG135" s="300">
        <f t="shared" si="44"/>
        <v>417</v>
      </c>
      <c r="AH135" s="300">
        <f t="shared" si="45"/>
        <v>29</v>
      </c>
      <c r="AI135" s="300">
        <v>2680</v>
      </c>
      <c r="AJ135" s="300">
        <f t="shared" si="25"/>
        <v>-514</v>
      </c>
      <c r="AK135" s="103" t="s">
        <v>366</v>
      </c>
    </row>
    <row r="136" spans="1:37" s="65" customFormat="1" ht="28.5" customHeight="1">
      <c r="A136" s="42" t="s">
        <v>144</v>
      </c>
      <c r="B136" s="42">
        <v>131024</v>
      </c>
      <c r="C136" s="300">
        <f t="shared" si="46"/>
        <v>204309</v>
      </c>
      <c r="D136" s="300">
        <f t="shared" si="46"/>
        <v>204287</v>
      </c>
      <c r="E136" s="300">
        <v>142988</v>
      </c>
      <c r="F136" s="300">
        <v>141738</v>
      </c>
      <c r="G136" s="300">
        <v>61321</v>
      </c>
      <c r="H136" s="300">
        <v>62549</v>
      </c>
      <c r="I136" s="300">
        <v>15</v>
      </c>
      <c r="J136" s="300">
        <v>737143</v>
      </c>
      <c r="K136" s="300">
        <v>10</v>
      </c>
      <c r="L136" s="300">
        <v>51</v>
      </c>
      <c r="M136" s="300">
        <v>5</v>
      </c>
      <c r="N136" s="300">
        <v>14</v>
      </c>
      <c r="O136" s="191">
        <v>2728</v>
      </c>
      <c r="P136" s="191">
        <v>109693</v>
      </c>
      <c r="Q136" s="191">
        <v>1823</v>
      </c>
      <c r="R136" s="191">
        <v>4085</v>
      </c>
      <c r="S136" s="191">
        <v>979</v>
      </c>
      <c r="T136" s="191">
        <v>521</v>
      </c>
      <c r="U136" s="191">
        <v>102</v>
      </c>
      <c r="V136" s="191">
        <v>125</v>
      </c>
      <c r="W136" s="300">
        <v>1064</v>
      </c>
      <c r="X136" s="300">
        <v>1786</v>
      </c>
      <c r="Y136" s="300">
        <v>1</v>
      </c>
      <c r="Z136" s="300">
        <v>359460</v>
      </c>
      <c r="AA136" s="300">
        <v>2</v>
      </c>
      <c r="AB136" s="300">
        <v>158246</v>
      </c>
      <c r="AC136" s="300">
        <v>3</v>
      </c>
      <c r="AD136" s="300">
        <v>3786</v>
      </c>
      <c r="AE136" s="300">
        <f t="shared" ref="AE136:AE199" si="47">AF136+AG136+AH136</f>
        <v>1417</v>
      </c>
      <c r="AF136" s="300">
        <f t="shared" si="43"/>
        <v>1141</v>
      </c>
      <c r="AG136" s="300">
        <f t="shared" si="44"/>
        <v>257</v>
      </c>
      <c r="AH136" s="300">
        <f t="shared" si="45"/>
        <v>19</v>
      </c>
      <c r="AI136" s="300">
        <v>1695</v>
      </c>
      <c r="AJ136" s="300">
        <f t="shared" ref="AJ136:AJ199" si="48">AE136-AI136</f>
        <v>-278</v>
      </c>
      <c r="AK136" s="103" t="s">
        <v>367</v>
      </c>
    </row>
    <row r="137" spans="1:37" s="65" customFormat="1" ht="28.5" customHeight="1">
      <c r="A137" s="42" t="s">
        <v>145</v>
      </c>
      <c r="B137" s="42">
        <v>131025</v>
      </c>
      <c r="C137" s="300">
        <f t="shared" si="46"/>
        <v>301498</v>
      </c>
      <c r="D137" s="300">
        <f t="shared" si="46"/>
        <v>302472</v>
      </c>
      <c r="E137" s="300">
        <v>230849</v>
      </c>
      <c r="F137" s="300">
        <v>228859</v>
      </c>
      <c r="G137" s="300">
        <v>70649</v>
      </c>
      <c r="H137" s="300">
        <v>73613</v>
      </c>
      <c r="I137" s="243">
        <v>15</v>
      </c>
      <c r="J137" s="243">
        <v>874427</v>
      </c>
      <c r="K137" s="243">
        <v>10</v>
      </c>
      <c r="L137" s="243">
        <v>171</v>
      </c>
      <c r="M137" s="243">
        <v>5</v>
      </c>
      <c r="N137" s="243">
        <v>99</v>
      </c>
      <c r="O137" s="191">
        <v>6976</v>
      </c>
      <c r="P137" s="191">
        <v>179274</v>
      </c>
      <c r="Q137" s="191">
        <v>1459</v>
      </c>
      <c r="R137" s="191">
        <v>5251</v>
      </c>
      <c r="S137" s="191">
        <v>2413</v>
      </c>
      <c r="T137" s="191">
        <v>669</v>
      </c>
      <c r="U137" s="191">
        <v>159</v>
      </c>
      <c r="V137" s="191">
        <v>195</v>
      </c>
      <c r="W137" s="300">
        <v>1420</v>
      </c>
      <c r="X137" s="300">
        <v>5697</v>
      </c>
      <c r="Y137" s="300">
        <v>1</v>
      </c>
      <c r="Z137" s="300">
        <v>369868</v>
      </c>
      <c r="AA137" s="300">
        <v>2</v>
      </c>
      <c r="AB137" s="300">
        <v>151440</v>
      </c>
      <c r="AC137" s="300">
        <v>3</v>
      </c>
      <c r="AD137" s="300">
        <v>37656</v>
      </c>
      <c r="AE137" s="300">
        <f t="shared" si="47"/>
        <v>1817</v>
      </c>
      <c r="AF137" s="300">
        <f t="shared" si="43"/>
        <v>1352</v>
      </c>
      <c r="AG137" s="300">
        <f t="shared" si="44"/>
        <v>417</v>
      </c>
      <c r="AH137" s="300">
        <f t="shared" si="45"/>
        <v>48</v>
      </c>
      <c r="AI137" s="300">
        <v>2367</v>
      </c>
      <c r="AJ137" s="300">
        <f t="shared" si="48"/>
        <v>-550</v>
      </c>
      <c r="AK137" s="124" t="s">
        <v>368</v>
      </c>
    </row>
    <row r="138" spans="1:37" s="65" customFormat="1" ht="28.5" customHeight="1">
      <c r="A138" s="42" t="s">
        <v>146</v>
      </c>
      <c r="B138" s="42">
        <v>131026</v>
      </c>
      <c r="C138" s="300">
        <f t="shared" si="46"/>
        <v>292151</v>
      </c>
      <c r="D138" s="300">
        <f t="shared" si="46"/>
        <v>295578</v>
      </c>
      <c r="E138" s="300">
        <v>213157</v>
      </c>
      <c r="F138" s="300">
        <v>215186</v>
      </c>
      <c r="G138" s="300">
        <v>78994</v>
      </c>
      <c r="H138" s="300">
        <v>80392</v>
      </c>
      <c r="I138" s="300">
        <v>15</v>
      </c>
      <c r="J138" s="300">
        <v>942263</v>
      </c>
      <c r="K138" s="300">
        <v>10</v>
      </c>
      <c r="L138" s="300">
        <v>53</v>
      </c>
      <c r="M138" s="300">
        <v>5</v>
      </c>
      <c r="N138" s="300">
        <v>40</v>
      </c>
      <c r="O138" s="300">
        <v>4984</v>
      </c>
      <c r="P138" s="300">
        <v>168654</v>
      </c>
      <c r="Q138" s="300">
        <v>1863</v>
      </c>
      <c r="R138" s="300">
        <v>3690</v>
      </c>
      <c r="S138" s="300">
        <v>1519</v>
      </c>
      <c r="T138" s="300">
        <v>285</v>
      </c>
      <c r="U138" s="300">
        <v>76</v>
      </c>
      <c r="V138" s="300">
        <v>98</v>
      </c>
      <c r="W138" s="300">
        <v>1308</v>
      </c>
      <c r="X138" s="300">
        <v>3769</v>
      </c>
      <c r="Y138" s="300">
        <v>1</v>
      </c>
      <c r="Z138" s="300">
        <v>486362</v>
      </c>
      <c r="AA138" s="300">
        <v>2</v>
      </c>
      <c r="AB138" s="300">
        <v>131021</v>
      </c>
      <c r="AC138" s="300">
        <v>3</v>
      </c>
      <c r="AD138" s="300">
        <v>30626</v>
      </c>
      <c r="AE138" s="300">
        <f t="shared" si="47"/>
        <v>1869</v>
      </c>
      <c r="AF138" s="300">
        <f t="shared" si="43"/>
        <v>1456</v>
      </c>
      <c r="AG138" s="300">
        <f t="shared" si="44"/>
        <v>379</v>
      </c>
      <c r="AH138" s="300">
        <f t="shared" si="45"/>
        <v>34</v>
      </c>
      <c r="AI138" s="300">
        <v>2352</v>
      </c>
      <c r="AJ138" s="300">
        <f t="shared" si="48"/>
        <v>-483</v>
      </c>
      <c r="AK138" s="103" t="s">
        <v>369</v>
      </c>
    </row>
    <row r="139" spans="1:37" ht="28.5" customHeight="1">
      <c r="A139" s="44" t="s">
        <v>147</v>
      </c>
      <c r="B139" s="44">
        <v>131023</v>
      </c>
      <c r="C139" s="305">
        <f t="shared" si="46"/>
        <v>218904</v>
      </c>
      <c r="D139" s="305">
        <f t="shared" si="46"/>
        <v>217191</v>
      </c>
      <c r="E139" s="305">
        <v>154963</v>
      </c>
      <c r="F139" s="305">
        <v>154038</v>
      </c>
      <c r="G139" s="305">
        <v>63941</v>
      </c>
      <c r="H139" s="305">
        <v>63153</v>
      </c>
      <c r="I139" s="305">
        <v>15</v>
      </c>
      <c r="J139" s="305">
        <v>740725</v>
      </c>
      <c r="K139" s="305">
        <v>10</v>
      </c>
      <c r="L139" s="305">
        <v>820</v>
      </c>
      <c r="M139" s="305">
        <v>5</v>
      </c>
      <c r="N139" s="305">
        <v>327</v>
      </c>
      <c r="O139" s="305">
        <v>4104</v>
      </c>
      <c r="P139" s="305">
        <v>112663</v>
      </c>
      <c r="Q139" s="305">
        <v>1178</v>
      </c>
      <c r="R139" s="305">
        <v>2518</v>
      </c>
      <c r="S139" s="305">
        <v>590</v>
      </c>
      <c r="T139" s="305">
        <v>157</v>
      </c>
      <c r="U139" s="305">
        <v>42</v>
      </c>
      <c r="V139" s="305">
        <v>70</v>
      </c>
      <c r="W139" s="305">
        <v>1534</v>
      </c>
      <c r="X139" s="305">
        <v>2645</v>
      </c>
      <c r="Y139" s="305">
        <v>1</v>
      </c>
      <c r="Z139" s="305">
        <v>354420</v>
      </c>
      <c r="AA139" s="305">
        <v>2</v>
      </c>
      <c r="AB139" s="305">
        <v>118824</v>
      </c>
      <c r="AC139" s="305">
        <v>3</v>
      </c>
      <c r="AD139" s="305">
        <v>30540</v>
      </c>
      <c r="AE139" s="305">
        <f t="shared" si="47"/>
        <v>1287</v>
      </c>
      <c r="AF139" s="305">
        <f t="shared" si="43"/>
        <v>1147</v>
      </c>
      <c r="AG139" s="305">
        <f>ROUNDUP(((O139+P139)*30+Q139*45+R139*60+S139*75+T139*90+U139*105+V139*120)/3/10000,0)</f>
        <v>126</v>
      </c>
      <c r="AH139" s="305">
        <f>ROUNDUP((W139+X139)*100/3/10000+0.0275,0)</f>
        <v>14</v>
      </c>
      <c r="AI139" s="305">
        <v>1619</v>
      </c>
      <c r="AJ139" s="305">
        <f t="shared" si="48"/>
        <v>-332</v>
      </c>
      <c r="AK139" s="43" t="s">
        <v>370</v>
      </c>
    </row>
    <row r="140" spans="1:37" ht="28.5" customHeight="1">
      <c r="A140" s="44" t="s">
        <v>148</v>
      </c>
      <c r="B140" s="44">
        <v>131022</v>
      </c>
      <c r="C140" s="305">
        <f t="shared" si="46"/>
        <v>219641</v>
      </c>
      <c r="D140" s="305">
        <f t="shared" si="46"/>
        <v>221570</v>
      </c>
      <c r="E140" s="305">
        <v>151641</v>
      </c>
      <c r="F140" s="305">
        <v>151720</v>
      </c>
      <c r="G140" s="305">
        <v>68000</v>
      </c>
      <c r="H140" s="305">
        <v>69850</v>
      </c>
      <c r="I140" s="305">
        <v>15</v>
      </c>
      <c r="J140" s="305">
        <v>816174</v>
      </c>
      <c r="K140" s="305">
        <v>10</v>
      </c>
      <c r="L140" s="305">
        <v>-287</v>
      </c>
      <c r="M140" s="305">
        <v>5</v>
      </c>
      <c r="N140" s="305">
        <v>-273</v>
      </c>
      <c r="O140" s="305">
        <v>1563</v>
      </c>
      <c r="P140" s="305">
        <v>106315</v>
      </c>
      <c r="Q140" s="305">
        <v>1891</v>
      </c>
      <c r="R140" s="305">
        <v>5145</v>
      </c>
      <c r="S140" s="305">
        <v>2042</v>
      </c>
      <c r="T140" s="305">
        <v>780</v>
      </c>
      <c r="U140" s="305">
        <v>137</v>
      </c>
      <c r="V140" s="305">
        <v>168</v>
      </c>
      <c r="W140" s="265">
        <v>1066</v>
      </c>
      <c r="X140" s="265">
        <v>2535</v>
      </c>
      <c r="Y140" s="306">
        <v>1</v>
      </c>
      <c r="Z140" s="265">
        <v>238500</v>
      </c>
      <c r="AA140" s="306">
        <v>2</v>
      </c>
      <c r="AB140" s="265">
        <v>141409</v>
      </c>
      <c r="AC140" s="306">
        <v>3</v>
      </c>
      <c r="AD140" s="265">
        <v>70846</v>
      </c>
      <c r="AE140" s="305">
        <f t="shared" si="47"/>
        <v>1404</v>
      </c>
      <c r="AF140" s="305">
        <f t="shared" si="43"/>
        <v>1261</v>
      </c>
      <c r="AG140" s="305">
        <f>ROUNDUP(((O140+P140)*30+Q140*45+R140*60+S140*75+T140*90+U140*105+V140*120)/3/10000,0)</f>
        <v>130</v>
      </c>
      <c r="AH140" s="305">
        <f>ROUNDUP((W140+X140)*100/3/10000+0.1065,0)</f>
        <v>13</v>
      </c>
      <c r="AI140" s="305">
        <v>1705</v>
      </c>
      <c r="AJ140" s="305">
        <f t="shared" si="48"/>
        <v>-301</v>
      </c>
      <c r="AK140" s="43" t="s">
        <v>371</v>
      </c>
    </row>
    <row r="141" spans="1:37" ht="28.5" customHeight="1">
      <c r="A141" s="19" t="s">
        <v>104</v>
      </c>
      <c r="B141" s="19">
        <v>131011</v>
      </c>
      <c r="C141" s="305">
        <f t="shared" si="46"/>
        <v>27907</v>
      </c>
      <c r="D141" s="305">
        <f t="shared" si="46"/>
        <v>27932</v>
      </c>
      <c r="E141" s="305">
        <v>20827</v>
      </c>
      <c r="F141" s="305">
        <v>20748</v>
      </c>
      <c r="G141" s="305">
        <v>7080</v>
      </c>
      <c r="H141" s="305">
        <v>7184</v>
      </c>
      <c r="I141" s="305">
        <v>15</v>
      </c>
      <c r="J141" s="305">
        <f>85046-11-117</f>
        <v>84918</v>
      </c>
      <c r="K141" s="305">
        <v>10</v>
      </c>
      <c r="L141" s="305">
        <v>-60</v>
      </c>
      <c r="M141" s="305">
        <v>5</v>
      </c>
      <c r="N141" s="305">
        <v>-169</v>
      </c>
      <c r="O141" s="305">
        <v>250</v>
      </c>
      <c r="P141" s="305">
        <v>11869</v>
      </c>
      <c r="Q141" s="305">
        <v>110</v>
      </c>
      <c r="R141" s="305">
        <v>271</v>
      </c>
      <c r="S141" s="305">
        <v>120</v>
      </c>
      <c r="T141" s="305">
        <v>31</v>
      </c>
      <c r="U141" s="305">
        <v>12</v>
      </c>
      <c r="V141" s="305">
        <v>21</v>
      </c>
      <c r="W141" s="305">
        <v>76</v>
      </c>
      <c r="X141" s="305">
        <v>174</v>
      </c>
      <c r="Y141" s="305">
        <v>1</v>
      </c>
      <c r="Z141" s="305">
        <v>39432</v>
      </c>
      <c r="AA141" s="305">
        <v>2</v>
      </c>
      <c r="AB141" s="305">
        <v>14309</v>
      </c>
      <c r="AC141" s="305">
        <v>3</v>
      </c>
      <c r="AD141" s="305">
        <v>4092</v>
      </c>
      <c r="AE141" s="305">
        <f t="shared" si="47"/>
        <v>147</v>
      </c>
      <c r="AF141" s="305">
        <f t="shared" si="43"/>
        <v>132</v>
      </c>
      <c r="AG141" s="305">
        <f>ROUNDUP(((O141+P141)*30+Q141*45+R141*60+S141*75+T141*90+U141*105+V141*120)/3/10000,0)</f>
        <v>14</v>
      </c>
      <c r="AH141" s="305">
        <f>ROUNDUP((W141+X141)*100/3/10000,0)</f>
        <v>1</v>
      </c>
      <c r="AI141" s="305">
        <v>185</v>
      </c>
      <c r="AJ141" s="305">
        <f t="shared" si="48"/>
        <v>-38</v>
      </c>
      <c r="AK141" s="43" t="s">
        <v>372</v>
      </c>
    </row>
    <row r="142" spans="1:37" ht="28.5" customHeight="1">
      <c r="A142" s="45" t="s">
        <v>149</v>
      </c>
      <c r="B142" s="45">
        <v>131003</v>
      </c>
      <c r="C142" s="305">
        <f t="shared" si="46"/>
        <v>113863</v>
      </c>
      <c r="D142" s="305">
        <f t="shared" si="46"/>
        <v>113682</v>
      </c>
      <c r="E142" s="307">
        <v>84032</v>
      </c>
      <c r="F142" s="307">
        <v>83213</v>
      </c>
      <c r="G142" s="307">
        <v>29831</v>
      </c>
      <c r="H142" s="307">
        <v>30469</v>
      </c>
      <c r="I142" s="305">
        <v>15</v>
      </c>
      <c r="J142" s="305">
        <v>351885</v>
      </c>
      <c r="K142" s="305">
        <v>10</v>
      </c>
      <c r="L142" s="305">
        <v>44</v>
      </c>
      <c r="M142" s="305">
        <v>5</v>
      </c>
      <c r="N142" s="305">
        <v>1</v>
      </c>
      <c r="O142" s="305">
        <v>1443</v>
      </c>
      <c r="P142" s="305">
        <v>53572</v>
      </c>
      <c r="Q142" s="305">
        <v>813</v>
      </c>
      <c r="R142" s="305">
        <v>2694</v>
      </c>
      <c r="S142" s="305">
        <v>1909</v>
      </c>
      <c r="T142" s="305">
        <v>617</v>
      </c>
      <c r="U142" s="305">
        <v>138</v>
      </c>
      <c r="V142" s="305">
        <v>266</v>
      </c>
      <c r="W142" s="265">
        <v>305</v>
      </c>
      <c r="X142" s="265">
        <v>1238</v>
      </c>
      <c r="Y142" s="306">
        <v>1</v>
      </c>
      <c r="Z142" s="265">
        <v>160636</v>
      </c>
      <c r="AA142" s="306">
        <v>2</v>
      </c>
      <c r="AB142" s="265">
        <v>55920</v>
      </c>
      <c r="AC142" s="306">
        <v>3</v>
      </c>
      <c r="AD142" s="265">
        <v>15972</v>
      </c>
      <c r="AE142" s="305">
        <f t="shared" si="47"/>
        <v>620</v>
      </c>
      <c r="AF142" s="305">
        <f t="shared" si="43"/>
        <v>544</v>
      </c>
      <c r="AG142" s="305">
        <f>ROUNDUP(((O142+P142)*30+Q142*45+R142*60+S142*75+T142*90+U142*105+V142*120)/3/10000,0)</f>
        <v>70</v>
      </c>
      <c r="AH142" s="305">
        <f>ROUNDUP((W142+X142)*100/3/10000,0)</f>
        <v>6</v>
      </c>
      <c r="AI142" s="305">
        <v>761</v>
      </c>
      <c r="AJ142" s="305">
        <f t="shared" si="48"/>
        <v>-141</v>
      </c>
      <c r="AK142" s="43" t="s">
        <v>373</v>
      </c>
    </row>
    <row r="143" spans="1:37" ht="28.5" customHeight="1">
      <c r="A143" s="44" t="s">
        <v>150</v>
      </c>
      <c r="B143" s="44">
        <v>131002</v>
      </c>
      <c r="C143" s="305">
        <f t="shared" si="46"/>
        <v>184824</v>
      </c>
      <c r="D143" s="305">
        <f t="shared" si="46"/>
        <v>185667</v>
      </c>
      <c r="E143" s="265">
        <v>131803</v>
      </c>
      <c r="F143" s="265">
        <v>131187</v>
      </c>
      <c r="G143" s="265">
        <v>53021</v>
      </c>
      <c r="H143" s="265">
        <v>54480</v>
      </c>
      <c r="I143" s="308">
        <v>15</v>
      </c>
      <c r="J143" s="308">
        <f>624558-877</f>
        <v>623681</v>
      </c>
      <c r="K143" s="308">
        <v>10</v>
      </c>
      <c r="L143" s="308">
        <f>130</f>
        <v>130</v>
      </c>
      <c r="M143" s="308">
        <v>5</v>
      </c>
      <c r="N143" s="308">
        <f>78-1</f>
        <v>77</v>
      </c>
      <c r="O143" s="308">
        <v>3454</v>
      </c>
      <c r="P143" s="309">
        <v>96969</v>
      </c>
      <c r="Q143" s="309">
        <v>846</v>
      </c>
      <c r="R143" s="309">
        <v>3615</v>
      </c>
      <c r="S143" s="265">
        <v>1421</v>
      </c>
      <c r="T143" s="265">
        <v>368</v>
      </c>
      <c r="U143" s="265">
        <v>72</v>
      </c>
      <c r="V143" s="265">
        <v>197</v>
      </c>
      <c r="W143" s="308">
        <v>723</v>
      </c>
      <c r="X143" s="308">
        <v>2851</v>
      </c>
      <c r="Y143" s="305">
        <v>1</v>
      </c>
      <c r="Z143" s="308">
        <v>293676</v>
      </c>
      <c r="AA143" s="305">
        <v>2</v>
      </c>
      <c r="AB143" s="308">
        <v>95792</v>
      </c>
      <c r="AC143" s="305">
        <v>3</v>
      </c>
      <c r="AD143" s="308">
        <v>23850</v>
      </c>
      <c r="AE143" s="305">
        <f t="shared" si="47"/>
        <v>1091</v>
      </c>
      <c r="AF143" s="305">
        <f t="shared" si="43"/>
        <v>964</v>
      </c>
      <c r="AG143" s="305">
        <f>ROUNDUP(((O143+P143)*30+Q143*45+R143*60+S143*75+T143*90+U143*105+V143*120)/3/10000,0)</f>
        <v>115</v>
      </c>
      <c r="AH143" s="305">
        <f>ROUNDUP((W143+X143)*100/3/10000,0)</f>
        <v>12</v>
      </c>
      <c r="AI143" s="305">
        <v>1353</v>
      </c>
      <c r="AJ143" s="305">
        <f t="shared" si="48"/>
        <v>-262</v>
      </c>
      <c r="AK143" s="43" t="s">
        <v>374</v>
      </c>
    </row>
    <row r="144" spans="1:37" s="72" customFormat="1" ht="28.5" customHeight="1">
      <c r="A144" s="74" t="s">
        <v>151</v>
      </c>
      <c r="B144" s="74">
        <v>130300</v>
      </c>
      <c r="C144" s="310">
        <f t="shared" ref="C144:H144" si="49">SUM(C145:C153)</f>
        <v>1272715</v>
      </c>
      <c r="D144" s="310">
        <f t="shared" si="49"/>
        <v>1271714</v>
      </c>
      <c r="E144" s="310">
        <f t="shared" si="49"/>
        <v>839430</v>
      </c>
      <c r="F144" s="310">
        <f t="shared" si="49"/>
        <v>827895</v>
      </c>
      <c r="G144" s="310">
        <f t="shared" si="49"/>
        <v>433285</v>
      </c>
      <c r="H144" s="310">
        <f t="shared" si="49"/>
        <v>443819</v>
      </c>
      <c r="I144" s="311">
        <v>15</v>
      </c>
      <c r="J144" s="310">
        <f>SUM(J145:J153)</f>
        <v>5047174</v>
      </c>
      <c r="K144" s="311">
        <v>10</v>
      </c>
      <c r="L144" s="310">
        <f>SUM(L145:L153)</f>
        <v>495</v>
      </c>
      <c r="M144" s="311">
        <v>5</v>
      </c>
      <c r="N144" s="310">
        <f>SUM(N145:N153)</f>
        <v>250</v>
      </c>
      <c r="O144" s="310">
        <f>SUM(O145:O153)</f>
        <v>66338</v>
      </c>
      <c r="P144" s="310">
        <f t="shared" ref="P144:X144" si="50">SUM(P145:P153)</f>
        <v>602314</v>
      </c>
      <c r="Q144" s="310">
        <f t="shared" si="50"/>
        <v>6653</v>
      </c>
      <c r="R144" s="310">
        <f t="shared" si="50"/>
        <v>21426</v>
      </c>
      <c r="S144" s="310">
        <f t="shared" si="50"/>
        <v>4510</v>
      </c>
      <c r="T144" s="310">
        <f t="shared" si="50"/>
        <v>1655</v>
      </c>
      <c r="U144" s="310">
        <f t="shared" si="50"/>
        <v>408</v>
      </c>
      <c r="V144" s="310">
        <f t="shared" si="50"/>
        <v>818</v>
      </c>
      <c r="W144" s="310">
        <f t="shared" si="50"/>
        <v>6365</v>
      </c>
      <c r="X144" s="310">
        <f t="shared" si="50"/>
        <v>61851</v>
      </c>
      <c r="Y144" s="160">
        <v>1</v>
      </c>
      <c r="Z144" s="312">
        <f t="shared" ref="Z144:AD144" si="51">Z145+Z146+Z147+Z148+Z149+Z150+Z151+Z152+Z153</f>
        <v>2361596</v>
      </c>
      <c r="AA144" s="160">
        <v>2</v>
      </c>
      <c r="AB144" s="312">
        <f t="shared" si="51"/>
        <v>835013</v>
      </c>
      <c r="AC144" s="161">
        <v>3</v>
      </c>
      <c r="AD144" s="312">
        <f t="shared" si="51"/>
        <v>253205</v>
      </c>
      <c r="AE144" s="312">
        <f t="shared" si="47"/>
        <v>9502</v>
      </c>
      <c r="AF144" s="312">
        <f>SUM(AF145:AF153)</f>
        <v>7815</v>
      </c>
      <c r="AG144" s="312">
        <f>SUM(AG145:AG153)</f>
        <v>1257</v>
      </c>
      <c r="AH144" s="312">
        <f>SUM(AH145:AH153)</f>
        <v>430</v>
      </c>
      <c r="AI144" s="312">
        <v>11404</v>
      </c>
      <c r="AJ144" s="312">
        <f t="shared" si="48"/>
        <v>-1902</v>
      </c>
      <c r="AK144" s="104"/>
    </row>
    <row r="145" spans="1:37" s="65" customFormat="1" ht="28.5" customHeight="1">
      <c r="A145" s="76" t="s">
        <v>152</v>
      </c>
      <c r="B145" s="76">
        <v>130322</v>
      </c>
      <c r="C145" s="313">
        <v>291921</v>
      </c>
      <c r="D145" s="313">
        <v>290792</v>
      </c>
      <c r="E145" s="313">
        <v>185455</v>
      </c>
      <c r="F145" s="313">
        <v>181999</v>
      </c>
      <c r="G145" s="313">
        <v>106466</v>
      </c>
      <c r="H145" s="313">
        <v>108793</v>
      </c>
      <c r="I145" s="314">
        <v>15</v>
      </c>
      <c r="J145" s="313">
        <v>1176761</v>
      </c>
      <c r="K145" s="314">
        <v>10</v>
      </c>
      <c r="L145" s="313">
        <v>147</v>
      </c>
      <c r="M145" s="314">
        <v>5</v>
      </c>
      <c r="N145" s="313">
        <v>45</v>
      </c>
      <c r="O145" s="315">
        <v>6232</v>
      </c>
      <c r="P145" s="316">
        <v>140058</v>
      </c>
      <c r="Q145" s="316">
        <v>1968</v>
      </c>
      <c r="R145" s="316">
        <v>7007</v>
      </c>
      <c r="S145" s="316">
        <v>1085</v>
      </c>
      <c r="T145" s="316">
        <v>468</v>
      </c>
      <c r="U145" s="316">
        <v>124</v>
      </c>
      <c r="V145" s="316">
        <v>274</v>
      </c>
      <c r="W145" s="316">
        <v>832</v>
      </c>
      <c r="X145" s="316">
        <v>6347</v>
      </c>
      <c r="Y145" s="163">
        <v>1</v>
      </c>
      <c r="Z145" s="313">
        <v>585760</v>
      </c>
      <c r="AA145" s="164">
        <v>2</v>
      </c>
      <c r="AB145" s="313">
        <v>200478</v>
      </c>
      <c r="AC145" s="164">
        <v>3</v>
      </c>
      <c r="AD145" s="313">
        <v>65432</v>
      </c>
      <c r="AE145" s="313">
        <f t="shared" si="47"/>
        <v>2211</v>
      </c>
      <c r="AF145" s="313">
        <f t="shared" ref="AF145:AF153" si="52">ROUNDUP((I145*J145+K145*L145+M145*N145+(Y145*Z145+AA145*AB145+AC145*AD145)/2)/10000,0)</f>
        <v>1825</v>
      </c>
      <c r="AG145" s="313">
        <f>ROUNDUP(((O145+P145)*30+Q145*45+R145*60+S145*75+T145*90+U145*105+V145*120)/3*2/10000,0)</f>
        <v>338</v>
      </c>
      <c r="AH145" s="313">
        <f>ROUNDUP((W145+X145)*100/3*2/10000,0)</f>
        <v>48</v>
      </c>
      <c r="AI145" s="313">
        <v>2827</v>
      </c>
      <c r="AJ145" s="313">
        <f t="shared" si="48"/>
        <v>-616</v>
      </c>
      <c r="AK145" s="105" t="s">
        <v>244</v>
      </c>
    </row>
    <row r="146" spans="1:37" s="65" customFormat="1" ht="28.5" customHeight="1">
      <c r="A146" s="76" t="s">
        <v>153</v>
      </c>
      <c r="B146" s="76">
        <v>130324</v>
      </c>
      <c r="C146" s="313">
        <v>248898</v>
      </c>
      <c r="D146" s="313">
        <v>247316</v>
      </c>
      <c r="E146" s="313">
        <v>163963</v>
      </c>
      <c r="F146" s="313">
        <v>160617</v>
      </c>
      <c r="G146" s="313">
        <v>84935</v>
      </c>
      <c r="H146" s="313">
        <v>86699</v>
      </c>
      <c r="I146" s="314">
        <v>15</v>
      </c>
      <c r="J146" s="317">
        <v>928902</v>
      </c>
      <c r="K146" s="314">
        <v>10</v>
      </c>
      <c r="L146" s="317">
        <v>74</v>
      </c>
      <c r="M146" s="314">
        <v>5</v>
      </c>
      <c r="N146" s="317">
        <v>47</v>
      </c>
      <c r="O146" s="315">
        <v>7603</v>
      </c>
      <c r="P146" s="318">
        <v>126058</v>
      </c>
      <c r="Q146" s="318">
        <v>966</v>
      </c>
      <c r="R146" s="318">
        <v>2710</v>
      </c>
      <c r="S146" s="318">
        <v>452</v>
      </c>
      <c r="T146" s="318">
        <v>112</v>
      </c>
      <c r="U146" s="318">
        <v>35</v>
      </c>
      <c r="V146" s="318">
        <v>73</v>
      </c>
      <c r="W146" s="318">
        <v>321</v>
      </c>
      <c r="X146" s="318">
        <v>7424</v>
      </c>
      <c r="Y146" s="163">
        <v>1</v>
      </c>
      <c r="Z146" s="313">
        <v>458430</v>
      </c>
      <c r="AA146" s="163">
        <v>2</v>
      </c>
      <c r="AB146" s="313">
        <v>182958</v>
      </c>
      <c r="AC146" s="164">
        <v>3</v>
      </c>
      <c r="AD146" s="313">
        <v>52393</v>
      </c>
      <c r="AE146" s="313">
        <f t="shared" si="47"/>
        <v>1780</v>
      </c>
      <c r="AF146" s="313">
        <f t="shared" si="52"/>
        <v>1443</v>
      </c>
      <c r="AG146" s="313">
        <f>ROUNDUP(((O146+P146)*30+Q146*45+R146*60+S146*75+T146*90+U146*105+V146*120)/3*2/10000,0)</f>
        <v>285</v>
      </c>
      <c r="AH146" s="313">
        <f>ROUNDUP((W146+X146)*100/3*2/10000,0)</f>
        <v>52</v>
      </c>
      <c r="AI146" s="313">
        <v>2293</v>
      </c>
      <c r="AJ146" s="313">
        <f t="shared" si="48"/>
        <v>-513</v>
      </c>
      <c r="AK146" s="105" t="s">
        <v>245</v>
      </c>
    </row>
    <row r="147" spans="1:37" s="65" customFormat="1" ht="28.5" customHeight="1">
      <c r="A147" s="76" t="s">
        <v>154</v>
      </c>
      <c r="B147" s="76">
        <v>130321</v>
      </c>
      <c r="C147" s="313">
        <v>318980</v>
      </c>
      <c r="D147" s="313">
        <v>322084</v>
      </c>
      <c r="E147" s="313">
        <v>225779</v>
      </c>
      <c r="F147" s="313">
        <v>225401</v>
      </c>
      <c r="G147" s="313">
        <v>93201</v>
      </c>
      <c r="H147" s="313">
        <v>96683</v>
      </c>
      <c r="I147" s="314">
        <v>15</v>
      </c>
      <c r="J147" s="313">
        <v>1159123</v>
      </c>
      <c r="K147" s="314">
        <v>10</v>
      </c>
      <c r="L147" s="313">
        <v>44</v>
      </c>
      <c r="M147" s="314">
        <v>5</v>
      </c>
      <c r="N147" s="313">
        <v>2</v>
      </c>
      <c r="O147" s="316">
        <v>44132</v>
      </c>
      <c r="P147" s="316">
        <v>145746</v>
      </c>
      <c r="Q147" s="316">
        <v>1346</v>
      </c>
      <c r="R147" s="316">
        <v>2367</v>
      </c>
      <c r="S147" s="316">
        <v>525</v>
      </c>
      <c r="T147" s="316">
        <v>110</v>
      </c>
      <c r="U147" s="316">
        <v>53</v>
      </c>
      <c r="V147" s="316">
        <v>61</v>
      </c>
      <c r="W147" s="316">
        <v>2138</v>
      </c>
      <c r="X147" s="316">
        <v>42319</v>
      </c>
      <c r="Y147" s="163">
        <v>1</v>
      </c>
      <c r="Z147" s="313">
        <v>508044</v>
      </c>
      <c r="AA147" s="164">
        <v>2</v>
      </c>
      <c r="AB147" s="313">
        <v>176520</v>
      </c>
      <c r="AC147" s="164">
        <v>3</v>
      </c>
      <c r="AD147" s="313">
        <v>48384</v>
      </c>
      <c r="AE147" s="313">
        <f t="shared" si="47"/>
        <v>2485</v>
      </c>
      <c r="AF147" s="313">
        <f t="shared" si="52"/>
        <v>1790</v>
      </c>
      <c r="AG147" s="313">
        <f>ROUNDUP(((O147+P147)*30+Q147*45+R147*60+S147*75+T147*90+U147*105+V147*120)/3*2/10000,0)</f>
        <v>398</v>
      </c>
      <c r="AH147" s="313">
        <f>ROUNDUP((W147+X147)*100/3*2/10000,0)</f>
        <v>297</v>
      </c>
      <c r="AI147" s="313">
        <v>2603</v>
      </c>
      <c r="AJ147" s="313">
        <f t="shared" si="48"/>
        <v>-118</v>
      </c>
      <c r="AK147" s="105" t="s">
        <v>379</v>
      </c>
    </row>
    <row r="148" spans="1:37" ht="28.5" customHeight="1">
      <c r="A148" s="16" t="s">
        <v>155</v>
      </c>
      <c r="B148" s="14">
        <v>130313</v>
      </c>
      <c r="C148" s="319">
        <v>40216</v>
      </c>
      <c r="D148" s="319">
        <v>40101</v>
      </c>
      <c r="E148" s="319">
        <v>25868</v>
      </c>
      <c r="F148" s="319">
        <v>25472</v>
      </c>
      <c r="G148" s="319">
        <v>14348</v>
      </c>
      <c r="H148" s="319">
        <v>14629</v>
      </c>
      <c r="I148" s="320">
        <v>15</v>
      </c>
      <c r="J148" s="319">
        <v>171076</v>
      </c>
      <c r="K148" s="320">
        <v>10</v>
      </c>
      <c r="L148" s="319">
        <v>19</v>
      </c>
      <c r="M148" s="320">
        <v>5</v>
      </c>
      <c r="N148" s="319">
        <v>2</v>
      </c>
      <c r="O148" s="220">
        <v>484</v>
      </c>
      <c r="P148" s="321">
        <v>20047</v>
      </c>
      <c r="Q148" s="321">
        <v>279</v>
      </c>
      <c r="R148" s="321">
        <v>1156</v>
      </c>
      <c r="S148" s="321">
        <v>135</v>
      </c>
      <c r="T148" s="321">
        <v>80</v>
      </c>
      <c r="U148" s="321">
        <v>13</v>
      </c>
      <c r="V148" s="321">
        <v>20</v>
      </c>
      <c r="W148" s="321">
        <v>226</v>
      </c>
      <c r="X148" s="321">
        <v>291</v>
      </c>
      <c r="Y148" s="213">
        <v>1</v>
      </c>
      <c r="Z148" s="322">
        <v>83733</v>
      </c>
      <c r="AA148" s="213">
        <v>2</v>
      </c>
      <c r="AB148" s="322">
        <v>26162</v>
      </c>
      <c r="AC148" s="220">
        <v>3</v>
      </c>
      <c r="AD148" s="322">
        <v>7561</v>
      </c>
      <c r="AE148" s="322">
        <f t="shared" si="47"/>
        <v>291</v>
      </c>
      <c r="AF148" s="322">
        <f t="shared" si="52"/>
        <v>265</v>
      </c>
      <c r="AG148" s="322">
        <f>ROUNDUP(((O148+P148)*30+Q148*45+R148*60+S148*75+T148*90+U148*105+V148*120)/3/10000,0)</f>
        <v>24</v>
      </c>
      <c r="AH148" s="322">
        <f t="shared" ref="AH148:AH153" si="53">ROUNDUP((W148+X148)*100/3/10000,0)</f>
        <v>2</v>
      </c>
      <c r="AI148" s="322">
        <v>352</v>
      </c>
      <c r="AJ148" s="322">
        <f t="shared" si="48"/>
        <v>-61</v>
      </c>
      <c r="AK148" s="15" t="s">
        <v>246</v>
      </c>
    </row>
    <row r="149" spans="1:37" ht="28.5" customHeight="1">
      <c r="A149" s="16" t="s">
        <v>156</v>
      </c>
      <c r="B149" s="16">
        <v>130302</v>
      </c>
      <c r="C149" s="319">
        <v>105419</v>
      </c>
      <c r="D149" s="319">
        <v>105472</v>
      </c>
      <c r="E149" s="319">
        <v>66754</v>
      </c>
      <c r="F149" s="319">
        <v>66011</v>
      </c>
      <c r="G149" s="319">
        <v>38665</v>
      </c>
      <c r="H149" s="319">
        <v>39461</v>
      </c>
      <c r="I149" s="320">
        <v>15</v>
      </c>
      <c r="J149" s="319">
        <v>458523</v>
      </c>
      <c r="K149" s="320">
        <v>10</v>
      </c>
      <c r="L149" s="319">
        <v>202</v>
      </c>
      <c r="M149" s="320">
        <v>5</v>
      </c>
      <c r="N149" s="319">
        <v>118</v>
      </c>
      <c r="O149" s="323">
        <v>3129</v>
      </c>
      <c r="P149" s="321">
        <v>47275</v>
      </c>
      <c r="Q149" s="321">
        <v>744</v>
      </c>
      <c r="R149" s="321">
        <v>3251</v>
      </c>
      <c r="S149" s="321">
        <v>1095</v>
      </c>
      <c r="T149" s="321">
        <v>462</v>
      </c>
      <c r="U149" s="321">
        <v>103</v>
      </c>
      <c r="V149" s="321">
        <v>176</v>
      </c>
      <c r="W149" s="321">
        <v>618</v>
      </c>
      <c r="X149" s="321">
        <v>2683</v>
      </c>
      <c r="Y149" s="213">
        <v>1</v>
      </c>
      <c r="Z149" s="324">
        <v>182190</v>
      </c>
      <c r="AA149" s="220">
        <v>2</v>
      </c>
      <c r="AB149" s="324">
        <v>62900</v>
      </c>
      <c r="AC149" s="220">
        <v>3</v>
      </c>
      <c r="AD149" s="324">
        <v>29700</v>
      </c>
      <c r="AE149" s="322">
        <f t="shared" si="47"/>
        <v>784</v>
      </c>
      <c r="AF149" s="322">
        <f t="shared" si="52"/>
        <v>708</v>
      </c>
      <c r="AG149" s="322">
        <f>ROUNDUP(((O149+P149)*30+Q149*45+R149*60+S149*75+T149*90+U149*105+V149*120)/3/10000,0)</f>
        <v>64</v>
      </c>
      <c r="AH149" s="322">
        <f t="shared" si="53"/>
        <v>12</v>
      </c>
      <c r="AI149" s="322">
        <v>948</v>
      </c>
      <c r="AJ149" s="322">
        <f t="shared" si="48"/>
        <v>-164</v>
      </c>
      <c r="AK149" s="15" t="s">
        <v>247</v>
      </c>
    </row>
    <row r="150" spans="1:37" ht="28.5" customHeight="1">
      <c r="A150" s="16" t="s">
        <v>157</v>
      </c>
      <c r="B150" s="16">
        <v>130323</v>
      </c>
      <c r="C150" s="319">
        <v>180765</v>
      </c>
      <c r="D150" s="319">
        <v>179987</v>
      </c>
      <c r="E150" s="319">
        <v>115737</v>
      </c>
      <c r="F150" s="319">
        <v>113619</v>
      </c>
      <c r="G150" s="319">
        <v>65028</v>
      </c>
      <c r="H150" s="319">
        <v>66368</v>
      </c>
      <c r="I150" s="320">
        <v>15</v>
      </c>
      <c r="J150" s="319">
        <v>787612</v>
      </c>
      <c r="K150" s="320">
        <v>10</v>
      </c>
      <c r="L150" s="319">
        <v>1</v>
      </c>
      <c r="M150" s="320">
        <v>5</v>
      </c>
      <c r="N150" s="319">
        <v>8</v>
      </c>
      <c r="O150" s="323">
        <v>3275</v>
      </c>
      <c r="P150" s="321">
        <v>87369</v>
      </c>
      <c r="Q150" s="321">
        <v>784</v>
      </c>
      <c r="R150" s="321">
        <v>2233</v>
      </c>
      <c r="S150" s="321">
        <v>561</v>
      </c>
      <c r="T150" s="321">
        <v>223</v>
      </c>
      <c r="U150" s="321">
        <v>50</v>
      </c>
      <c r="V150" s="321">
        <v>111</v>
      </c>
      <c r="W150" s="321">
        <v>1557</v>
      </c>
      <c r="X150" s="321">
        <v>1955</v>
      </c>
      <c r="Y150" s="213">
        <v>1</v>
      </c>
      <c r="Z150" s="319">
        <v>372294</v>
      </c>
      <c r="AA150" s="213">
        <v>2</v>
      </c>
      <c r="AB150" s="319">
        <v>128899</v>
      </c>
      <c r="AC150" s="220">
        <v>3</v>
      </c>
      <c r="AD150" s="319">
        <v>31786</v>
      </c>
      <c r="AE150" s="322">
        <f t="shared" si="47"/>
        <v>1330</v>
      </c>
      <c r="AF150" s="322">
        <f t="shared" si="52"/>
        <v>1218</v>
      </c>
      <c r="AG150" s="322">
        <f>ROUNDUP(((O150+P150)*30+Q150*45+R150*60+S150*75+T150*90+U150*105+V150*120)/3/10000+0.13,0)</f>
        <v>100</v>
      </c>
      <c r="AH150" s="322">
        <f t="shared" si="53"/>
        <v>12</v>
      </c>
      <c r="AI150" s="322">
        <v>1593</v>
      </c>
      <c r="AJ150" s="322">
        <f t="shared" si="48"/>
        <v>-263</v>
      </c>
      <c r="AK150" s="15" t="s">
        <v>248</v>
      </c>
    </row>
    <row r="151" spans="1:37" ht="28.5" customHeight="1">
      <c r="A151" s="16" t="s">
        <v>158</v>
      </c>
      <c r="B151" s="14">
        <v>130304</v>
      </c>
      <c r="C151" s="319">
        <v>35591</v>
      </c>
      <c r="D151" s="319">
        <v>35649</v>
      </c>
      <c r="E151" s="319">
        <v>21666</v>
      </c>
      <c r="F151" s="319">
        <v>21332</v>
      </c>
      <c r="G151" s="319">
        <v>13925</v>
      </c>
      <c r="H151" s="319">
        <v>14317</v>
      </c>
      <c r="I151" s="320">
        <v>15</v>
      </c>
      <c r="J151" s="319">
        <v>168757</v>
      </c>
      <c r="K151" s="320">
        <v>10</v>
      </c>
      <c r="L151" s="319">
        <v>19</v>
      </c>
      <c r="M151" s="320">
        <v>5</v>
      </c>
      <c r="N151" s="319">
        <v>11</v>
      </c>
      <c r="O151" s="323">
        <v>445</v>
      </c>
      <c r="P151" s="321">
        <v>16424</v>
      </c>
      <c r="Q151" s="321">
        <v>221</v>
      </c>
      <c r="R151" s="321">
        <v>980</v>
      </c>
      <c r="S151" s="325">
        <v>249</v>
      </c>
      <c r="T151" s="325">
        <v>68</v>
      </c>
      <c r="U151" s="325">
        <v>11</v>
      </c>
      <c r="V151" s="325">
        <v>51</v>
      </c>
      <c r="W151" s="321">
        <v>213</v>
      </c>
      <c r="X151" s="321">
        <v>255</v>
      </c>
      <c r="Y151" s="213">
        <v>1</v>
      </c>
      <c r="Z151" s="319">
        <v>79084</v>
      </c>
      <c r="AA151" s="220">
        <v>2</v>
      </c>
      <c r="AB151" s="319">
        <v>24827</v>
      </c>
      <c r="AC151" s="220">
        <v>3</v>
      </c>
      <c r="AD151" s="319">
        <v>7180</v>
      </c>
      <c r="AE151" s="322">
        <f t="shared" si="47"/>
        <v>284</v>
      </c>
      <c r="AF151" s="322">
        <f t="shared" si="52"/>
        <v>261</v>
      </c>
      <c r="AG151" s="322">
        <f>ROUNDUP(((O151+P151)*30+Q151*45+R151*60+S151*75+T151*90+U151*105+V151*120)/3/10000,0)</f>
        <v>21</v>
      </c>
      <c r="AH151" s="322">
        <f t="shared" si="53"/>
        <v>2</v>
      </c>
      <c r="AI151" s="322">
        <v>333</v>
      </c>
      <c r="AJ151" s="322">
        <f t="shared" si="48"/>
        <v>-49</v>
      </c>
      <c r="AK151" s="15" t="s">
        <v>249</v>
      </c>
    </row>
    <row r="152" spans="1:37" ht="28.5" customHeight="1">
      <c r="A152" s="14" t="s">
        <v>104</v>
      </c>
      <c r="B152" s="14"/>
      <c r="C152" s="319">
        <v>16655</v>
      </c>
      <c r="D152" s="319">
        <v>16356</v>
      </c>
      <c r="E152" s="319">
        <v>13048</v>
      </c>
      <c r="F152" s="319">
        <v>12698</v>
      </c>
      <c r="G152" s="319">
        <v>3607</v>
      </c>
      <c r="H152" s="319">
        <v>3658</v>
      </c>
      <c r="I152" s="320">
        <v>15</v>
      </c>
      <c r="J152" s="319">
        <v>40560</v>
      </c>
      <c r="K152" s="320">
        <v>10</v>
      </c>
      <c r="L152" s="319">
        <v>-11</v>
      </c>
      <c r="M152" s="320">
        <v>5</v>
      </c>
      <c r="N152" s="319">
        <v>17</v>
      </c>
      <c r="O152" s="220">
        <v>399</v>
      </c>
      <c r="P152" s="321">
        <v>4810</v>
      </c>
      <c r="Q152" s="321">
        <v>52</v>
      </c>
      <c r="R152" s="321">
        <v>153</v>
      </c>
      <c r="S152" s="321">
        <v>46</v>
      </c>
      <c r="T152" s="321">
        <v>21</v>
      </c>
      <c r="U152" s="321">
        <v>3</v>
      </c>
      <c r="V152" s="321">
        <v>17</v>
      </c>
      <c r="W152" s="321">
        <v>128</v>
      </c>
      <c r="X152" s="321">
        <v>271</v>
      </c>
      <c r="Y152" s="213">
        <v>1</v>
      </c>
      <c r="Z152" s="322">
        <v>19449</v>
      </c>
      <c r="AA152" s="213">
        <v>2</v>
      </c>
      <c r="AB152" s="322">
        <v>6349</v>
      </c>
      <c r="AC152" s="220">
        <v>3</v>
      </c>
      <c r="AD152" s="322">
        <v>1853</v>
      </c>
      <c r="AE152" s="322">
        <f t="shared" si="47"/>
        <v>71</v>
      </c>
      <c r="AF152" s="322">
        <f t="shared" si="52"/>
        <v>63</v>
      </c>
      <c r="AG152" s="322">
        <f>ROUNDUP(((O152+P152)*30+Q152*45+R152*60+S152*75+T152*90+U152*105+V152*120)/3/10000,0)</f>
        <v>6</v>
      </c>
      <c r="AH152" s="322">
        <f t="shared" si="53"/>
        <v>2</v>
      </c>
      <c r="AI152" s="322">
        <v>135</v>
      </c>
      <c r="AJ152" s="322">
        <f t="shared" si="48"/>
        <v>-64</v>
      </c>
      <c r="AK152" s="15" t="s">
        <v>250</v>
      </c>
    </row>
    <row r="153" spans="1:37" ht="28.5" customHeight="1">
      <c r="A153" s="16" t="s">
        <v>159</v>
      </c>
      <c r="B153" s="16">
        <v>130303</v>
      </c>
      <c r="C153" s="319">
        <v>34270</v>
      </c>
      <c r="D153" s="319">
        <v>33957</v>
      </c>
      <c r="E153" s="319">
        <v>21160</v>
      </c>
      <c r="F153" s="319">
        <v>20746</v>
      </c>
      <c r="G153" s="319">
        <v>13110</v>
      </c>
      <c r="H153" s="319">
        <v>13211</v>
      </c>
      <c r="I153" s="320">
        <v>15</v>
      </c>
      <c r="J153" s="326">
        <v>155860</v>
      </c>
      <c r="K153" s="320">
        <v>10</v>
      </c>
      <c r="L153" s="319"/>
      <c r="M153" s="320">
        <v>5</v>
      </c>
      <c r="N153" s="319"/>
      <c r="O153" s="323">
        <v>639</v>
      </c>
      <c r="P153" s="327">
        <v>14527</v>
      </c>
      <c r="Q153" s="327">
        <v>293</v>
      </c>
      <c r="R153" s="327">
        <v>1569</v>
      </c>
      <c r="S153" s="327">
        <v>362</v>
      </c>
      <c r="T153" s="327">
        <v>111</v>
      </c>
      <c r="U153" s="327">
        <v>16</v>
      </c>
      <c r="V153" s="328">
        <v>35</v>
      </c>
      <c r="W153" s="321">
        <v>332</v>
      </c>
      <c r="X153" s="321">
        <v>306</v>
      </c>
      <c r="Y153" s="213">
        <v>1</v>
      </c>
      <c r="Z153" s="324">
        <v>72612</v>
      </c>
      <c r="AA153" s="220">
        <v>2</v>
      </c>
      <c r="AB153" s="324">
        <v>25920</v>
      </c>
      <c r="AC153" s="220">
        <v>3</v>
      </c>
      <c r="AD153" s="324">
        <v>8916</v>
      </c>
      <c r="AE153" s="322">
        <f t="shared" si="47"/>
        <v>266</v>
      </c>
      <c r="AF153" s="322">
        <f t="shared" si="52"/>
        <v>242</v>
      </c>
      <c r="AG153" s="322">
        <f>ROUNDUP(((O153+P153)*30+Q153*45+R153*60+S153*75+T153*90+U153*105+V153*120)/3/10000,0)</f>
        <v>21</v>
      </c>
      <c r="AH153" s="322">
        <f t="shared" si="53"/>
        <v>3</v>
      </c>
      <c r="AI153" s="322">
        <v>320</v>
      </c>
      <c r="AJ153" s="322">
        <f t="shared" si="48"/>
        <v>-54</v>
      </c>
      <c r="AK153" s="15" t="s">
        <v>251</v>
      </c>
    </row>
    <row r="154" spans="1:37" s="65" customFormat="1" ht="28.5" customHeight="1">
      <c r="A154" s="6" t="s">
        <v>160</v>
      </c>
      <c r="B154" s="6">
        <v>130200</v>
      </c>
      <c r="C154" s="329">
        <f t="shared" ref="C154:H154" si="54">SUM(C155:C173)</f>
        <v>3354808</v>
      </c>
      <c r="D154" s="329">
        <f t="shared" si="54"/>
        <v>3322618</v>
      </c>
      <c r="E154" s="329">
        <f t="shared" si="54"/>
        <v>2240617</v>
      </c>
      <c r="F154" s="329">
        <f t="shared" si="54"/>
        <v>2203087</v>
      </c>
      <c r="G154" s="329">
        <f t="shared" si="54"/>
        <v>1114191</v>
      </c>
      <c r="H154" s="329">
        <f t="shared" si="54"/>
        <v>1119531</v>
      </c>
      <c r="I154" s="329">
        <v>15</v>
      </c>
      <c r="J154" s="329">
        <f>SUM(J155:J173)</f>
        <v>13380521</v>
      </c>
      <c r="K154" s="329">
        <v>10</v>
      </c>
      <c r="L154" s="329">
        <f>SUM(L155:L173)</f>
        <v>5240</v>
      </c>
      <c r="M154" s="329">
        <v>5</v>
      </c>
      <c r="N154" s="329">
        <f>SUM(N155:N173)</f>
        <v>2135</v>
      </c>
      <c r="O154" s="329">
        <f t="shared" ref="O154:X154" si="55">SUM(O155:O173)</f>
        <v>59893</v>
      </c>
      <c r="P154" s="329">
        <f t="shared" si="55"/>
        <v>1613260</v>
      </c>
      <c r="Q154" s="329">
        <f t="shared" si="55"/>
        <v>26199</v>
      </c>
      <c r="R154" s="329">
        <f t="shared" si="55"/>
        <v>93835</v>
      </c>
      <c r="S154" s="329">
        <f t="shared" si="55"/>
        <v>29016</v>
      </c>
      <c r="T154" s="329">
        <f t="shared" si="55"/>
        <v>9010</v>
      </c>
      <c r="U154" s="329">
        <f t="shared" si="55"/>
        <v>1783</v>
      </c>
      <c r="V154" s="329">
        <f t="shared" si="55"/>
        <v>2854</v>
      </c>
      <c r="W154" s="329">
        <f t="shared" si="55"/>
        <v>16572</v>
      </c>
      <c r="X154" s="329">
        <f t="shared" si="55"/>
        <v>49423</v>
      </c>
      <c r="Y154" s="329">
        <v>1</v>
      </c>
      <c r="Z154" s="329">
        <f>SUM(Z155:Z173)</f>
        <v>5828869</v>
      </c>
      <c r="AA154" s="329">
        <v>2</v>
      </c>
      <c r="AB154" s="329">
        <f>SUM(AB155:AB173)</f>
        <v>1869683</v>
      </c>
      <c r="AC154" s="329">
        <v>3</v>
      </c>
      <c r="AD154" s="329">
        <f t="shared" ref="AD154" si="56">SUM(AD155:AD173)</f>
        <v>516149</v>
      </c>
      <c r="AE154" s="329">
        <f t="shared" si="47"/>
        <v>24402</v>
      </c>
      <c r="AF154" s="329">
        <f>SUM(AF155:AF173)</f>
        <v>20643</v>
      </c>
      <c r="AG154" s="329">
        <f>SUM(AG155:AG173)</f>
        <v>3388</v>
      </c>
      <c r="AH154" s="329">
        <f>SUM(AH155:AH173)</f>
        <v>371</v>
      </c>
      <c r="AI154" s="329">
        <v>29309</v>
      </c>
      <c r="AJ154" s="329">
        <f t="shared" si="48"/>
        <v>-4907</v>
      </c>
      <c r="AK154" s="89"/>
    </row>
    <row r="155" spans="1:37" s="65" customFormat="1" ht="28.5" customHeight="1">
      <c r="A155" s="8" t="s">
        <v>161</v>
      </c>
      <c r="B155" s="8">
        <v>130223</v>
      </c>
      <c r="C155" s="330">
        <v>329023</v>
      </c>
      <c r="D155" s="330">
        <v>326394</v>
      </c>
      <c r="E155" s="330">
        <v>229627</v>
      </c>
      <c r="F155" s="330">
        <v>225456</v>
      </c>
      <c r="G155" s="330">
        <v>99396</v>
      </c>
      <c r="H155" s="330">
        <v>100938</v>
      </c>
      <c r="I155" s="331">
        <v>15</v>
      </c>
      <c r="J155" s="331">
        <v>1197828</v>
      </c>
      <c r="K155" s="331">
        <v>10</v>
      </c>
      <c r="L155" s="331">
        <v>40</v>
      </c>
      <c r="M155" s="331">
        <v>5</v>
      </c>
      <c r="N155" s="331">
        <v>14</v>
      </c>
      <c r="O155" s="331">
        <v>5703</v>
      </c>
      <c r="P155" s="331">
        <v>180001</v>
      </c>
      <c r="Q155" s="331">
        <v>829</v>
      </c>
      <c r="R155" s="331">
        <v>3946</v>
      </c>
      <c r="S155" s="331">
        <v>1007</v>
      </c>
      <c r="T155" s="331">
        <v>256</v>
      </c>
      <c r="U155" s="331">
        <v>26</v>
      </c>
      <c r="V155" s="331">
        <v>98</v>
      </c>
      <c r="W155" s="331">
        <v>1611</v>
      </c>
      <c r="X155" s="331">
        <v>4209</v>
      </c>
      <c r="Y155" s="331">
        <v>1</v>
      </c>
      <c r="Z155" s="331">
        <v>576934</v>
      </c>
      <c r="AA155" s="331">
        <v>2</v>
      </c>
      <c r="AB155" s="331">
        <v>163103</v>
      </c>
      <c r="AC155" s="331">
        <v>3</v>
      </c>
      <c r="AD155" s="331">
        <v>56236</v>
      </c>
      <c r="AE155" s="331">
        <f t="shared" si="47"/>
        <v>2289</v>
      </c>
      <c r="AF155" s="331">
        <f t="shared" ref="AF155:AF173" si="57">ROUNDUP((I155*J155+K155*L155+M155*N155+(Y155*Z155+AA155*AB155+AC155*AD155)/2)/10000,0)</f>
        <v>1851</v>
      </c>
      <c r="AG155" s="331">
        <f t="shared" ref="AG155:AG161" si="58">ROUNDUP(((O155+P155)*30+Q155*45+R155*60+S155*75+T155*90+U155*105+V155*120)/3*2/10000,0)</f>
        <v>398</v>
      </c>
      <c r="AH155" s="331">
        <f>ROUNDUP((W155+X155)*100/3*2/10000+1.0925,0)</f>
        <v>40</v>
      </c>
      <c r="AI155" s="331">
        <v>2772</v>
      </c>
      <c r="AJ155" s="331">
        <f t="shared" si="48"/>
        <v>-483</v>
      </c>
      <c r="AK155" s="106" t="s">
        <v>225</v>
      </c>
    </row>
    <row r="156" spans="1:37" s="65" customFormat="1" ht="28.5" customHeight="1">
      <c r="A156" s="8" t="s">
        <v>162</v>
      </c>
      <c r="B156" s="8">
        <v>130224</v>
      </c>
      <c r="C156" s="331">
        <v>343925</v>
      </c>
      <c r="D156" s="331">
        <v>339192</v>
      </c>
      <c r="E156" s="331">
        <v>223699</v>
      </c>
      <c r="F156" s="331">
        <v>218005</v>
      </c>
      <c r="G156" s="331">
        <v>120226</v>
      </c>
      <c r="H156" s="331">
        <v>121187</v>
      </c>
      <c r="I156" s="331">
        <v>15</v>
      </c>
      <c r="J156" s="331">
        <v>1437983</v>
      </c>
      <c r="K156" s="331">
        <v>10</v>
      </c>
      <c r="L156" s="331">
        <v>403</v>
      </c>
      <c r="M156" s="331">
        <v>5</v>
      </c>
      <c r="N156" s="331">
        <v>557</v>
      </c>
      <c r="O156" s="331">
        <v>5103</v>
      </c>
      <c r="P156" s="331">
        <v>169303</v>
      </c>
      <c r="Q156" s="331">
        <v>1989</v>
      </c>
      <c r="R156" s="331">
        <v>11529</v>
      </c>
      <c r="S156" s="331">
        <v>1640</v>
      </c>
      <c r="T156" s="331">
        <v>445</v>
      </c>
      <c r="U156" s="331">
        <v>107</v>
      </c>
      <c r="V156" s="331">
        <v>130</v>
      </c>
      <c r="W156" s="331">
        <v>2580</v>
      </c>
      <c r="X156" s="331">
        <v>3860</v>
      </c>
      <c r="Y156" s="331">
        <v>1</v>
      </c>
      <c r="Z156" s="331">
        <v>51379</v>
      </c>
      <c r="AA156" s="331">
        <v>2</v>
      </c>
      <c r="AB156" s="331">
        <v>17019</v>
      </c>
      <c r="AC156" s="331">
        <v>3</v>
      </c>
      <c r="AD156" s="331">
        <v>5864</v>
      </c>
      <c r="AE156" s="331">
        <f t="shared" si="47"/>
        <v>2620</v>
      </c>
      <c r="AF156" s="331">
        <f t="shared" si="57"/>
        <v>2163</v>
      </c>
      <c r="AG156" s="331">
        <f t="shared" si="58"/>
        <v>414</v>
      </c>
      <c r="AH156" s="331">
        <f t="shared" ref="AH156:AH161" si="59">ROUNDUP((W156+X156)*100/3*2/10000,0)</f>
        <v>43</v>
      </c>
      <c r="AI156" s="331">
        <v>3193</v>
      </c>
      <c r="AJ156" s="331">
        <f t="shared" si="48"/>
        <v>-573</v>
      </c>
      <c r="AK156" s="106" t="s">
        <v>226</v>
      </c>
    </row>
    <row r="157" spans="1:37" s="65" customFormat="1" ht="28.5" customHeight="1">
      <c r="A157" s="8" t="s">
        <v>163</v>
      </c>
      <c r="B157" s="8">
        <v>130227</v>
      </c>
      <c r="C157" s="330">
        <v>211241</v>
      </c>
      <c r="D157" s="330">
        <v>208484</v>
      </c>
      <c r="E157" s="330">
        <v>149813</v>
      </c>
      <c r="F157" s="330">
        <v>146263</v>
      </c>
      <c r="G157" s="330">
        <v>61428</v>
      </c>
      <c r="H157" s="330">
        <v>62221</v>
      </c>
      <c r="I157" s="330">
        <v>15</v>
      </c>
      <c r="J157" s="330">
        <v>731912</v>
      </c>
      <c r="K157" s="330">
        <v>10</v>
      </c>
      <c r="L157" s="330">
        <v>47</v>
      </c>
      <c r="M157" s="331">
        <v>5</v>
      </c>
      <c r="N157" s="330">
        <v>20</v>
      </c>
      <c r="O157" s="330">
        <v>4905</v>
      </c>
      <c r="P157" s="330">
        <v>112628</v>
      </c>
      <c r="Q157" s="330">
        <v>1613</v>
      </c>
      <c r="R157" s="330">
        <v>4631</v>
      </c>
      <c r="S157" s="330">
        <v>1001</v>
      </c>
      <c r="T157" s="330">
        <v>164</v>
      </c>
      <c r="U157" s="330">
        <v>30</v>
      </c>
      <c r="V157" s="330">
        <v>51</v>
      </c>
      <c r="W157" s="330">
        <v>27</v>
      </c>
      <c r="X157" s="330">
        <v>4840</v>
      </c>
      <c r="Y157" s="331">
        <v>1</v>
      </c>
      <c r="Z157" s="331">
        <v>326184</v>
      </c>
      <c r="AA157" s="331">
        <v>2</v>
      </c>
      <c r="AB157" s="331">
        <v>110669</v>
      </c>
      <c r="AC157" s="331">
        <v>3</v>
      </c>
      <c r="AD157" s="331">
        <v>28918</v>
      </c>
      <c r="AE157" s="331">
        <f t="shared" si="47"/>
        <v>1429</v>
      </c>
      <c r="AF157" s="331">
        <f t="shared" si="57"/>
        <v>1130</v>
      </c>
      <c r="AG157" s="331">
        <f t="shared" si="58"/>
        <v>266</v>
      </c>
      <c r="AH157" s="331">
        <f t="shared" si="59"/>
        <v>33</v>
      </c>
      <c r="AI157" s="331">
        <v>1726</v>
      </c>
      <c r="AJ157" s="331">
        <f t="shared" si="48"/>
        <v>-297</v>
      </c>
      <c r="AK157" s="106" t="s">
        <v>227</v>
      </c>
    </row>
    <row r="158" spans="1:37" s="65" customFormat="1" ht="28.5" customHeight="1">
      <c r="A158" s="8" t="s">
        <v>164</v>
      </c>
      <c r="B158" s="8">
        <v>130283</v>
      </c>
      <c r="C158" s="330">
        <v>337447</v>
      </c>
      <c r="D158" s="330">
        <v>330212</v>
      </c>
      <c r="E158" s="330">
        <v>223032</v>
      </c>
      <c r="F158" s="330">
        <v>219060</v>
      </c>
      <c r="G158" s="330">
        <v>114415</v>
      </c>
      <c r="H158" s="330">
        <v>111152</v>
      </c>
      <c r="I158" s="331">
        <v>15</v>
      </c>
      <c r="J158" s="331">
        <v>1315696</v>
      </c>
      <c r="K158" s="331">
        <v>10</v>
      </c>
      <c r="L158" s="330">
        <v>354</v>
      </c>
      <c r="M158" s="331">
        <v>5</v>
      </c>
      <c r="N158" s="331">
        <v>910</v>
      </c>
      <c r="O158" s="331">
        <v>5888</v>
      </c>
      <c r="P158" s="330">
        <v>138955</v>
      </c>
      <c r="Q158" s="330">
        <v>2389</v>
      </c>
      <c r="R158" s="330">
        <v>15036</v>
      </c>
      <c r="S158" s="330">
        <v>3460</v>
      </c>
      <c r="T158" s="330">
        <v>1189</v>
      </c>
      <c r="U158" s="330">
        <v>189</v>
      </c>
      <c r="V158" s="330">
        <v>495</v>
      </c>
      <c r="W158" s="331">
        <v>1377</v>
      </c>
      <c r="X158" s="330">
        <v>4581</v>
      </c>
      <c r="Y158" s="331">
        <v>1</v>
      </c>
      <c r="Z158" s="331">
        <v>815094</v>
      </c>
      <c r="AA158" s="331">
        <v>2</v>
      </c>
      <c r="AB158" s="331">
        <v>139730</v>
      </c>
      <c r="AC158" s="331">
        <v>3</v>
      </c>
      <c r="AD158" s="331">
        <v>23288</v>
      </c>
      <c r="AE158" s="331">
        <f t="shared" si="47"/>
        <v>2460</v>
      </c>
      <c r="AF158" s="331">
        <f t="shared" si="57"/>
        <v>2033</v>
      </c>
      <c r="AG158" s="331">
        <f t="shared" si="58"/>
        <v>387</v>
      </c>
      <c r="AH158" s="331">
        <f t="shared" si="59"/>
        <v>40</v>
      </c>
      <c r="AI158" s="331">
        <v>3061</v>
      </c>
      <c r="AJ158" s="331">
        <f t="shared" si="48"/>
        <v>-601</v>
      </c>
      <c r="AK158" s="106" t="s">
        <v>228</v>
      </c>
    </row>
    <row r="159" spans="1:37" s="65" customFormat="1" ht="28.5" customHeight="1">
      <c r="A159" s="8" t="s">
        <v>165</v>
      </c>
      <c r="B159" s="8">
        <v>130225</v>
      </c>
      <c r="C159" s="331">
        <v>263011</v>
      </c>
      <c r="D159" s="331">
        <v>259208</v>
      </c>
      <c r="E159" s="331">
        <v>159939</v>
      </c>
      <c r="F159" s="331">
        <v>154195</v>
      </c>
      <c r="G159" s="331">
        <v>103072</v>
      </c>
      <c r="H159" s="331">
        <v>105013</v>
      </c>
      <c r="I159" s="331">
        <v>15</v>
      </c>
      <c r="J159" s="331">
        <v>1286060</v>
      </c>
      <c r="K159" s="331">
        <v>10</v>
      </c>
      <c r="L159" s="331">
        <v>50</v>
      </c>
      <c r="M159" s="331">
        <v>5</v>
      </c>
      <c r="N159" s="331">
        <v>41</v>
      </c>
      <c r="O159" s="331">
        <v>4293</v>
      </c>
      <c r="P159" s="331">
        <v>125348</v>
      </c>
      <c r="Q159" s="331">
        <v>2045</v>
      </c>
      <c r="R159" s="331">
        <v>4909</v>
      </c>
      <c r="S159" s="331">
        <v>788</v>
      </c>
      <c r="T159" s="331">
        <v>357</v>
      </c>
      <c r="U159" s="331">
        <v>50</v>
      </c>
      <c r="V159" s="331">
        <v>94</v>
      </c>
      <c r="W159" s="331">
        <v>2056</v>
      </c>
      <c r="X159" s="331">
        <v>2712</v>
      </c>
      <c r="Y159" s="331">
        <v>1</v>
      </c>
      <c r="Z159" s="331">
        <v>644256</v>
      </c>
      <c r="AA159" s="331">
        <v>2</v>
      </c>
      <c r="AB159" s="331">
        <v>194268</v>
      </c>
      <c r="AC159" s="331">
        <v>3</v>
      </c>
      <c r="AD159" s="331">
        <v>59652</v>
      </c>
      <c r="AE159" s="331">
        <f t="shared" si="47"/>
        <v>2315</v>
      </c>
      <c r="AF159" s="331">
        <f t="shared" si="57"/>
        <v>1990</v>
      </c>
      <c r="AG159" s="331">
        <f t="shared" si="58"/>
        <v>293</v>
      </c>
      <c r="AH159" s="331">
        <f t="shared" si="59"/>
        <v>32</v>
      </c>
      <c r="AI159" s="331">
        <v>2687</v>
      </c>
      <c r="AJ159" s="331">
        <f t="shared" si="48"/>
        <v>-372</v>
      </c>
      <c r="AK159" s="106" t="s">
        <v>229</v>
      </c>
    </row>
    <row r="160" spans="1:37" s="65" customFormat="1" ht="28.5" customHeight="1">
      <c r="A160" s="8" t="s">
        <v>166</v>
      </c>
      <c r="B160" s="8">
        <v>130229</v>
      </c>
      <c r="C160" s="331">
        <v>411247</v>
      </c>
      <c r="D160" s="331">
        <v>410132</v>
      </c>
      <c r="E160" s="331">
        <v>280066</v>
      </c>
      <c r="F160" s="331">
        <v>278172</v>
      </c>
      <c r="G160" s="331">
        <v>131181</v>
      </c>
      <c r="H160" s="331">
        <v>131960</v>
      </c>
      <c r="I160" s="331">
        <v>15</v>
      </c>
      <c r="J160" s="331">
        <v>1574288</v>
      </c>
      <c r="K160" s="331">
        <v>10</v>
      </c>
      <c r="L160" s="331">
        <v>70</v>
      </c>
      <c r="M160" s="331">
        <v>5</v>
      </c>
      <c r="N160" s="331">
        <v>30</v>
      </c>
      <c r="O160" s="331">
        <v>6775</v>
      </c>
      <c r="P160" s="331">
        <v>221777</v>
      </c>
      <c r="Q160" s="331">
        <v>1605</v>
      </c>
      <c r="R160" s="331">
        <v>8596</v>
      </c>
      <c r="S160" s="331">
        <v>1924</v>
      </c>
      <c r="T160" s="331">
        <v>456</v>
      </c>
      <c r="U160" s="331">
        <v>111</v>
      </c>
      <c r="V160" s="331">
        <v>133</v>
      </c>
      <c r="W160" s="331">
        <v>1673</v>
      </c>
      <c r="X160" s="331">
        <v>5295</v>
      </c>
      <c r="Y160" s="331">
        <v>1</v>
      </c>
      <c r="Z160" s="331">
        <v>753668</v>
      </c>
      <c r="AA160" s="331">
        <v>2</v>
      </c>
      <c r="AB160" s="331">
        <v>233493</v>
      </c>
      <c r="AC160" s="331">
        <v>3</v>
      </c>
      <c r="AD160" s="331">
        <v>71114</v>
      </c>
      <c r="AE160" s="331">
        <f t="shared" si="47"/>
        <v>2992</v>
      </c>
      <c r="AF160" s="331">
        <f t="shared" si="57"/>
        <v>2434</v>
      </c>
      <c r="AG160" s="331">
        <f t="shared" si="58"/>
        <v>511</v>
      </c>
      <c r="AH160" s="331">
        <f t="shared" si="59"/>
        <v>47</v>
      </c>
      <c r="AI160" s="331">
        <v>3599</v>
      </c>
      <c r="AJ160" s="331">
        <f t="shared" si="48"/>
        <v>-607</v>
      </c>
      <c r="AK160" s="106" t="s">
        <v>230</v>
      </c>
    </row>
    <row r="161" spans="1:37" s="65" customFormat="1" ht="28.5" customHeight="1">
      <c r="A161" s="10" t="s">
        <v>167</v>
      </c>
      <c r="B161" s="10">
        <v>130281</v>
      </c>
      <c r="C161" s="330">
        <v>370809</v>
      </c>
      <c r="D161" s="330">
        <v>371352</v>
      </c>
      <c r="E161" s="330">
        <v>248158</v>
      </c>
      <c r="F161" s="330">
        <v>248442</v>
      </c>
      <c r="G161" s="330">
        <v>122651</v>
      </c>
      <c r="H161" s="330">
        <v>122910</v>
      </c>
      <c r="I161" s="330">
        <v>15</v>
      </c>
      <c r="J161" s="330">
        <v>1456492</v>
      </c>
      <c r="K161" s="330">
        <v>10</v>
      </c>
      <c r="L161" s="330">
        <v>444</v>
      </c>
      <c r="M161" s="331">
        <v>5</v>
      </c>
      <c r="N161" s="330">
        <v>345</v>
      </c>
      <c r="O161" s="331">
        <v>7191</v>
      </c>
      <c r="P161" s="331">
        <v>190154</v>
      </c>
      <c r="Q161" s="331">
        <v>8023</v>
      </c>
      <c r="R161" s="331">
        <v>5083</v>
      </c>
      <c r="S161" s="331">
        <v>1486</v>
      </c>
      <c r="T161" s="331">
        <v>464</v>
      </c>
      <c r="U161" s="331">
        <v>142</v>
      </c>
      <c r="V161" s="331">
        <v>177</v>
      </c>
      <c r="W161" s="331">
        <v>817</v>
      </c>
      <c r="X161" s="331">
        <v>6482</v>
      </c>
      <c r="Y161" s="331">
        <v>1</v>
      </c>
      <c r="Z161" s="331">
        <v>680556</v>
      </c>
      <c r="AA161" s="331">
        <v>2</v>
      </c>
      <c r="AB161" s="331">
        <v>226480</v>
      </c>
      <c r="AC161" s="331">
        <v>3</v>
      </c>
      <c r="AD161" s="331">
        <v>62262</v>
      </c>
      <c r="AE161" s="331">
        <f t="shared" si="47"/>
        <v>2753</v>
      </c>
      <c r="AF161" s="331">
        <f t="shared" si="57"/>
        <v>2252</v>
      </c>
      <c r="AG161" s="331">
        <f t="shared" si="58"/>
        <v>452</v>
      </c>
      <c r="AH161" s="331">
        <f t="shared" si="59"/>
        <v>49</v>
      </c>
      <c r="AI161" s="331">
        <v>3308</v>
      </c>
      <c r="AJ161" s="331">
        <f t="shared" si="48"/>
        <v>-555</v>
      </c>
      <c r="AK161" s="106" t="s">
        <v>231</v>
      </c>
    </row>
    <row r="162" spans="1:37" ht="28.5" customHeight="1">
      <c r="A162" s="11" t="s">
        <v>168</v>
      </c>
      <c r="B162" s="11">
        <v>130202</v>
      </c>
      <c r="C162" s="332">
        <v>34064</v>
      </c>
      <c r="D162" s="332">
        <v>33710</v>
      </c>
      <c r="E162" s="332">
        <v>19302</v>
      </c>
      <c r="F162" s="332">
        <v>19020</v>
      </c>
      <c r="G162" s="332">
        <v>14762</v>
      </c>
      <c r="H162" s="332">
        <v>14690</v>
      </c>
      <c r="I162" s="332">
        <v>15</v>
      </c>
      <c r="J162" s="332">
        <v>165446</v>
      </c>
      <c r="K162" s="332">
        <v>10</v>
      </c>
      <c r="L162" s="332">
        <v>33</v>
      </c>
      <c r="M162" s="332">
        <v>5</v>
      </c>
      <c r="N162" s="332">
        <v>0</v>
      </c>
      <c r="O162" s="332">
        <v>1010</v>
      </c>
      <c r="P162" s="332">
        <v>10427</v>
      </c>
      <c r="Q162" s="332">
        <v>177</v>
      </c>
      <c r="R162" s="332">
        <v>1039</v>
      </c>
      <c r="S162" s="332">
        <v>875</v>
      </c>
      <c r="T162" s="332">
        <v>278</v>
      </c>
      <c r="U162" s="332">
        <v>44</v>
      </c>
      <c r="V162" s="332">
        <v>101</v>
      </c>
      <c r="W162" s="332">
        <v>68</v>
      </c>
      <c r="X162" s="332">
        <v>964</v>
      </c>
      <c r="Y162" s="332">
        <v>1</v>
      </c>
      <c r="Z162" s="332">
        <v>96340</v>
      </c>
      <c r="AA162" s="332">
        <v>2</v>
      </c>
      <c r="AB162" s="332">
        <v>78862</v>
      </c>
      <c r="AC162" s="332">
        <v>3</v>
      </c>
      <c r="AD162" s="332">
        <v>49698</v>
      </c>
      <c r="AE162" s="332">
        <f t="shared" si="47"/>
        <v>291</v>
      </c>
      <c r="AF162" s="332">
        <f t="shared" si="57"/>
        <v>269</v>
      </c>
      <c r="AG162" s="332">
        <f t="shared" ref="AG162:AG173" si="60">ROUNDUP(((O162+P162)*30+Q162*45+R162*60+S162*75+T162*90+U162*105+V162*120)/3/10000,0)</f>
        <v>18</v>
      </c>
      <c r="AH162" s="332">
        <f t="shared" ref="AH162:AH173" si="61">ROUNDUP((W162+X162)*100/3/10000,0)</f>
        <v>4</v>
      </c>
      <c r="AI162" s="332">
        <v>351</v>
      </c>
      <c r="AJ162" s="332">
        <f t="shared" si="48"/>
        <v>-60</v>
      </c>
      <c r="AK162" s="9" t="s">
        <v>232</v>
      </c>
    </row>
    <row r="163" spans="1:37" ht="28.5" customHeight="1">
      <c r="A163" s="11" t="s">
        <v>169</v>
      </c>
      <c r="B163" s="11">
        <v>130203</v>
      </c>
      <c r="C163" s="333">
        <v>64550</v>
      </c>
      <c r="D163" s="333">
        <v>64574</v>
      </c>
      <c r="E163" s="333">
        <v>40086</v>
      </c>
      <c r="F163" s="333">
        <v>39998</v>
      </c>
      <c r="G163" s="333">
        <v>24464</v>
      </c>
      <c r="H163" s="333">
        <v>24576</v>
      </c>
      <c r="I163" s="333">
        <v>15</v>
      </c>
      <c r="J163" s="333">
        <v>302836</v>
      </c>
      <c r="K163" s="333">
        <v>10</v>
      </c>
      <c r="L163" s="333">
        <v>63</v>
      </c>
      <c r="M163" s="333">
        <v>5</v>
      </c>
      <c r="N163" s="333">
        <v>68</v>
      </c>
      <c r="O163" s="332">
        <v>1241</v>
      </c>
      <c r="P163" s="332">
        <v>21969</v>
      </c>
      <c r="Q163" s="332">
        <v>304</v>
      </c>
      <c r="R163" s="332">
        <v>7305</v>
      </c>
      <c r="S163" s="332">
        <v>1484</v>
      </c>
      <c r="T163" s="332">
        <v>750</v>
      </c>
      <c r="U163" s="332">
        <v>112</v>
      </c>
      <c r="V163" s="332">
        <v>203</v>
      </c>
      <c r="W163" s="333">
        <v>809</v>
      </c>
      <c r="X163" s="333">
        <v>554</v>
      </c>
      <c r="Y163" s="332">
        <v>1</v>
      </c>
      <c r="Z163" s="332">
        <v>134768</v>
      </c>
      <c r="AA163" s="332">
        <v>2</v>
      </c>
      <c r="AB163" s="332">
        <v>39826</v>
      </c>
      <c r="AC163" s="332">
        <v>3</v>
      </c>
      <c r="AD163" s="332">
        <v>22264</v>
      </c>
      <c r="AE163" s="332">
        <f t="shared" si="47"/>
        <v>520</v>
      </c>
      <c r="AF163" s="332">
        <f t="shared" si="57"/>
        <v>469</v>
      </c>
      <c r="AG163" s="332">
        <f t="shared" si="60"/>
        <v>46</v>
      </c>
      <c r="AH163" s="332">
        <f t="shared" si="61"/>
        <v>5</v>
      </c>
      <c r="AI163" s="332">
        <v>589</v>
      </c>
      <c r="AJ163" s="332">
        <f t="shared" si="48"/>
        <v>-69</v>
      </c>
      <c r="AK163" s="9" t="s">
        <v>233</v>
      </c>
    </row>
    <row r="164" spans="1:37" ht="28.5" customHeight="1">
      <c r="A164" s="57" t="s">
        <v>170</v>
      </c>
      <c r="B164" s="11">
        <v>130204</v>
      </c>
      <c r="C164" s="253">
        <v>73571</v>
      </c>
      <c r="D164" s="253">
        <v>71457</v>
      </c>
      <c r="E164" s="253">
        <v>47062</v>
      </c>
      <c r="F164" s="253">
        <v>45067</v>
      </c>
      <c r="G164" s="253">
        <v>26509</v>
      </c>
      <c r="H164" s="253">
        <v>26390</v>
      </c>
      <c r="I164" s="257">
        <v>15</v>
      </c>
      <c r="J164" s="257">
        <v>318058</v>
      </c>
      <c r="K164" s="257">
        <v>10</v>
      </c>
      <c r="L164" s="257">
        <v>10</v>
      </c>
      <c r="M164" s="257">
        <v>5</v>
      </c>
      <c r="N164" s="257">
        <v>0</v>
      </c>
      <c r="O164" s="257">
        <v>2483</v>
      </c>
      <c r="P164" s="257">
        <v>26013</v>
      </c>
      <c r="Q164" s="257">
        <v>606</v>
      </c>
      <c r="R164" s="257">
        <v>3483</v>
      </c>
      <c r="S164" s="257">
        <v>2013</v>
      </c>
      <c r="T164" s="257">
        <v>487</v>
      </c>
      <c r="U164" s="257">
        <v>90</v>
      </c>
      <c r="V164" s="257">
        <v>209</v>
      </c>
      <c r="W164" s="257">
        <v>197</v>
      </c>
      <c r="X164" s="257">
        <v>2360</v>
      </c>
      <c r="Y164" s="334">
        <v>1</v>
      </c>
      <c r="Z164" s="252">
        <v>119908</v>
      </c>
      <c r="AA164" s="252">
        <v>2</v>
      </c>
      <c r="AB164" s="252">
        <v>54684</v>
      </c>
      <c r="AC164" s="252">
        <v>3</v>
      </c>
      <c r="AD164" s="252">
        <v>30168</v>
      </c>
      <c r="AE164" s="332">
        <f t="shared" si="47"/>
        <v>548</v>
      </c>
      <c r="AF164" s="332">
        <f t="shared" si="57"/>
        <v>494</v>
      </c>
      <c r="AG164" s="332">
        <f t="shared" si="60"/>
        <v>45</v>
      </c>
      <c r="AH164" s="332">
        <f t="shared" si="61"/>
        <v>9</v>
      </c>
      <c r="AI164" s="332">
        <v>704</v>
      </c>
      <c r="AJ164" s="332">
        <f t="shared" si="48"/>
        <v>-156</v>
      </c>
      <c r="AK164" s="12" t="s">
        <v>234</v>
      </c>
    </row>
    <row r="165" spans="1:37" ht="28.5" customHeight="1">
      <c r="A165" s="11" t="s">
        <v>171</v>
      </c>
      <c r="B165" s="11">
        <v>130205</v>
      </c>
      <c r="C165" s="332">
        <v>83333</v>
      </c>
      <c r="D165" s="332">
        <v>83543</v>
      </c>
      <c r="E165" s="332">
        <v>53587</v>
      </c>
      <c r="F165" s="332">
        <v>53158</v>
      </c>
      <c r="G165" s="332">
        <v>29746</v>
      </c>
      <c r="H165" s="332">
        <v>30385</v>
      </c>
      <c r="I165" s="332">
        <v>15</v>
      </c>
      <c r="J165" s="332">
        <v>360006</v>
      </c>
      <c r="K165" s="332">
        <v>10</v>
      </c>
      <c r="L165" s="332">
        <v>36</v>
      </c>
      <c r="M165" s="332">
        <v>5</v>
      </c>
      <c r="N165" s="332">
        <v>48</v>
      </c>
      <c r="O165" s="332">
        <v>1968</v>
      </c>
      <c r="P165" s="332">
        <v>27683</v>
      </c>
      <c r="Q165" s="332">
        <v>806</v>
      </c>
      <c r="R165" s="332">
        <v>5745</v>
      </c>
      <c r="S165" s="332">
        <v>1118</v>
      </c>
      <c r="T165" s="332">
        <v>424</v>
      </c>
      <c r="U165" s="332">
        <v>87</v>
      </c>
      <c r="V165" s="332">
        <v>132</v>
      </c>
      <c r="W165" s="332">
        <v>131</v>
      </c>
      <c r="X165" s="332">
        <v>2038</v>
      </c>
      <c r="Y165" s="332">
        <v>1</v>
      </c>
      <c r="Z165" s="332">
        <v>228506</v>
      </c>
      <c r="AA165" s="332">
        <v>2</v>
      </c>
      <c r="AB165" s="332">
        <v>29026</v>
      </c>
      <c r="AC165" s="332">
        <v>3</v>
      </c>
      <c r="AD165" s="332">
        <v>7612</v>
      </c>
      <c r="AE165" s="332">
        <f t="shared" si="47"/>
        <v>612</v>
      </c>
      <c r="AF165" s="332">
        <f t="shared" si="57"/>
        <v>556</v>
      </c>
      <c r="AG165" s="332">
        <f t="shared" si="60"/>
        <v>48</v>
      </c>
      <c r="AH165" s="332">
        <f t="shared" si="61"/>
        <v>8</v>
      </c>
      <c r="AI165" s="332">
        <v>718</v>
      </c>
      <c r="AJ165" s="332">
        <f t="shared" si="48"/>
        <v>-106</v>
      </c>
      <c r="AK165" s="9" t="s">
        <v>235</v>
      </c>
    </row>
    <row r="166" spans="1:37" ht="28.5" customHeight="1">
      <c r="A166" s="57" t="s">
        <v>172</v>
      </c>
      <c r="B166" s="11">
        <v>130207</v>
      </c>
      <c r="C166" s="333">
        <v>267041</v>
      </c>
      <c r="D166" s="333">
        <v>262209</v>
      </c>
      <c r="E166" s="333">
        <v>172303</v>
      </c>
      <c r="F166" s="333">
        <v>168696</v>
      </c>
      <c r="G166" s="333">
        <v>94738</v>
      </c>
      <c r="H166" s="333">
        <v>93513</v>
      </c>
      <c r="I166" s="332">
        <v>15</v>
      </c>
      <c r="J166" s="332">
        <v>1111242</v>
      </c>
      <c r="K166" s="332">
        <v>10</v>
      </c>
      <c r="L166" s="332">
        <v>121</v>
      </c>
      <c r="M166" s="332">
        <v>5</v>
      </c>
      <c r="N166" s="332">
        <v>76</v>
      </c>
      <c r="O166" s="332">
        <v>4404</v>
      </c>
      <c r="P166" s="332">
        <v>109005</v>
      </c>
      <c r="Q166" s="332">
        <v>1676</v>
      </c>
      <c r="R166" s="332">
        <v>9049</v>
      </c>
      <c r="S166" s="332">
        <v>3451</v>
      </c>
      <c r="T166" s="332">
        <v>1510</v>
      </c>
      <c r="U166" s="332">
        <v>482</v>
      </c>
      <c r="V166" s="332">
        <v>635</v>
      </c>
      <c r="W166" s="332">
        <v>745</v>
      </c>
      <c r="X166" s="332">
        <v>3789</v>
      </c>
      <c r="Y166" s="332">
        <v>1</v>
      </c>
      <c r="Z166" s="332">
        <v>563508</v>
      </c>
      <c r="AA166" s="332">
        <v>2</v>
      </c>
      <c r="AB166" s="332">
        <v>152892</v>
      </c>
      <c r="AC166" s="332">
        <v>3</v>
      </c>
      <c r="AD166" s="332">
        <v>37354</v>
      </c>
      <c r="AE166" s="332">
        <f t="shared" si="47"/>
        <v>1885</v>
      </c>
      <c r="AF166" s="332">
        <f t="shared" si="57"/>
        <v>1717</v>
      </c>
      <c r="AG166" s="332">
        <f t="shared" si="60"/>
        <v>152</v>
      </c>
      <c r="AH166" s="332">
        <f t="shared" si="61"/>
        <v>16</v>
      </c>
      <c r="AI166" s="332">
        <v>2300</v>
      </c>
      <c r="AJ166" s="332">
        <f t="shared" si="48"/>
        <v>-415</v>
      </c>
      <c r="AK166" s="13" t="s">
        <v>236</v>
      </c>
    </row>
    <row r="167" spans="1:37" ht="28.5" customHeight="1">
      <c r="A167" s="11" t="s">
        <v>173</v>
      </c>
      <c r="B167" s="11">
        <v>130208</v>
      </c>
      <c r="C167" s="333">
        <v>413457</v>
      </c>
      <c r="D167" s="333">
        <v>410916</v>
      </c>
      <c r="E167" s="333">
        <v>288014</v>
      </c>
      <c r="F167" s="333">
        <v>283434</v>
      </c>
      <c r="G167" s="333">
        <v>125443</v>
      </c>
      <c r="H167" s="333">
        <v>127482</v>
      </c>
      <c r="I167" s="332">
        <v>15</v>
      </c>
      <c r="J167" s="332">
        <v>1562354</v>
      </c>
      <c r="K167" s="332">
        <v>10</v>
      </c>
      <c r="L167" s="332">
        <v>49</v>
      </c>
      <c r="M167" s="332">
        <v>5</v>
      </c>
      <c r="N167" s="332">
        <v>26</v>
      </c>
      <c r="O167" s="332">
        <v>6421</v>
      </c>
      <c r="P167" s="332">
        <v>223648</v>
      </c>
      <c r="Q167" s="332">
        <v>1461</v>
      </c>
      <c r="R167" s="332">
        <v>6575</v>
      </c>
      <c r="S167" s="332">
        <v>2865</v>
      </c>
      <c r="T167" s="332">
        <v>693</v>
      </c>
      <c r="U167" s="332">
        <v>164</v>
      </c>
      <c r="V167" s="332">
        <v>220</v>
      </c>
      <c r="W167" s="332">
        <v>3781</v>
      </c>
      <c r="X167" s="332">
        <v>5918</v>
      </c>
      <c r="Y167" s="332">
        <v>1</v>
      </c>
      <c r="Z167" s="332">
        <v>583082</v>
      </c>
      <c r="AA167" s="332">
        <v>2</v>
      </c>
      <c r="AB167" s="332">
        <v>346840</v>
      </c>
      <c r="AC167" s="332">
        <v>3</v>
      </c>
      <c r="AD167" s="332">
        <v>34162</v>
      </c>
      <c r="AE167" s="332">
        <f t="shared" si="47"/>
        <v>2703</v>
      </c>
      <c r="AF167" s="332">
        <f t="shared" si="57"/>
        <v>2413</v>
      </c>
      <c r="AG167" s="332">
        <f t="shared" si="60"/>
        <v>257</v>
      </c>
      <c r="AH167" s="332">
        <f t="shared" si="61"/>
        <v>33</v>
      </c>
      <c r="AI167" s="332">
        <v>3133</v>
      </c>
      <c r="AJ167" s="332">
        <f t="shared" si="48"/>
        <v>-430</v>
      </c>
      <c r="AK167" s="9" t="s">
        <v>237</v>
      </c>
    </row>
    <row r="168" spans="1:37" ht="28.5" customHeight="1">
      <c r="A168" s="11" t="s">
        <v>174</v>
      </c>
      <c r="B168" s="11">
        <v>130216</v>
      </c>
      <c r="C168" s="332">
        <v>34806</v>
      </c>
      <c r="D168" s="332">
        <v>34630</v>
      </c>
      <c r="E168" s="332">
        <v>28263</v>
      </c>
      <c r="F168" s="332">
        <v>27982</v>
      </c>
      <c r="G168" s="332">
        <v>6543</v>
      </c>
      <c r="H168" s="332">
        <v>6648</v>
      </c>
      <c r="I168" s="332">
        <v>15</v>
      </c>
      <c r="J168" s="332">
        <v>78172</v>
      </c>
      <c r="K168" s="332">
        <v>10</v>
      </c>
      <c r="L168" s="332">
        <v>3520</v>
      </c>
      <c r="M168" s="332">
        <v>5</v>
      </c>
      <c r="N168" s="332">
        <v>0</v>
      </c>
      <c r="O168" s="332">
        <v>328</v>
      </c>
      <c r="P168" s="332">
        <v>663</v>
      </c>
      <c r="Q168" s="332">
        <v>2198</v>
      </c>
      <c r="R168" s="332">
        <v>3797</v>
      </c>
      <c r="S168" s="332">
        <v>4118</v>
      </c>
      <c r="T168" s="332">
        <v>1048</v>
      </c>
      <c r="U168" s="332">
        <v>68</v>
      </c>
      <c r="V168" s="332">
        <v>36</v>
      </c>
      <c r="W168" s="332">
        <v>404</v>
      </c>
      <c r="X168" s="332">
        <v>263</v>
      </c>
      <c r="Y168" s="332">
        <v>1</v>
      </c>
      <c r="Z168" s="332">
        <v>33288</v>
      </c>
      <c r="AA168" s="332">
        <v>2</v>
      </c>
      <c r="AB168" s="332">
        <v>11856</v>
      </c>
      <c r="AC168" s="332">
        <v>3</v>
      </c>
      <c r="AD168" s="332">
        <v>4476</v>
      </c>
      <c r="AE168" s="332">
        <f t="shared" si="47"/>
        <v>154</v>
      </c>
      <c r="AF168" s="332">
        <f t="shared" si="57"/>
        <v>125</v>
      </c>
      <c r="AG168" s="332">
        <f t="shared" si="60"/>
        <v>26</v>
      </c>
      <c r="AH168" s="332">
        <f t="shared" si="61"/>
        <v>3</v>
      </c>
      <c r="AI168" s="332">
        <v>178</v>
      </c>
      <c r="AJ168" s="332">
        <f t="shared" si="48"/>
        <v>-24</v>
      </c>
      <c r="AK168" s="9" t="s">
        <v>238</v>
      </c>
    </row>
    <row r="169" spans="1:37" ht="28.5" customHeight="1">
      <c r="A169" s="11" t="s">
        <v>175</v>
      </c>
      <c r="B169" s="11">
        <v>130211</v>
      </c>
      <c r="C169" s="332">
        <v>39478</v>
      </c>
      <c r="D169" s="332">
        <v>39062</v>
      </c>
      <c r="E169" s="332">
        <v>27615</v>
      </c>
      <c r="F169" s="332">
        <v>27036</v>
      </c>
      <c r="G169" s="332">
        <v>11863</v>
      </c>
      <c r="H169" s="332">
        <v>12026</v>
      </c>
      <c r="I169" s="332">
        <v>15</v>
      </c>
      <c r="J169" s="332">
        <v>143079</v>
      </c>
      <c r="K169" s="332">
        <v>10</v>
      </c>
      <c r="L169" s="332">
        <v>0</v>
      </c>
      <c r="M169" s="332">
        <v>5</v>
      </c>
      <c r="N169" s="332">
        <v>0</v>
      </c>
      <c r="O169" s="332">
        <v>597</v>
      </c>
      <c r="P169" s="332">
        <v>19831</v>
      </c>
      <c r="Q169" s="332">
        <v>156</v>
      </c>
      <c r="R169" s="332">
        <v>1007</v>
      </c>
      <c r="S169" s="332">
        <v>307</v>
      </c>
      <c r="T169" s="332">
        <v>71</v>
      </c>
      <c r="U169" s="332">
        <v>9</v>
      </c>
      <c r="V169" s="332">
        <v>31</v>
      </c>
      <c r="W169" s="332">
        <v>141</v>
      </c>
      <c r="X169" s="332">
        <v>469</v>
      </c>
      <c r="Y169" s="332">
        <v>1</v>
      </c>
      <c r="Z169" s="332">
        <v>68756</v>
      </c>
      <c r="AA169" s="332">
        <v>2</v>
      </c>
      <c r="AB169" s="332">
        <v>20452</v>
      </c>
      <c r="AC169" s="332">
        <v>3</v>
      </c>
      <c r="AD169" s="335">
        <v>6523</v>
      </c>
      <c r="AE169" s="332">
        <f t="shared" si="47"/>
        <v>249</v>
      </c>
      <c r="AF169" s="332">
        <f t="shared" si="57"/>
        <v>222</v>
      </c>
      <c r="AG169" s="332">
        <f t="shared" si="60"/>
        <v>24</v>
      </c>
      <c r="AH169" s="332">
        <f t="shared" si="61"/>
        <v>3</v>
      </c>
      <c r="AI169" s="332">
        <v>307</v>
      </c>
      <c r="AJ169" s="332">
        <f t="shared" si="48"/>
        <v>-58</v>
      </c>
      <c r="AK169" s="9" t="s">
        <v>239</v>
      </c>
    </row>
    <row r="170" spans="1:37" ht="28.5" customHeight="1">
      <c r="A170" s="11" t="s">
        <v>176</v>
      </c>
      <c r="B170" s="11">
        <v>130212</v>
      </c>
      <c r="C170" s="333">
        <v>36328</v>
      </c>
      <c r="D170" s="333">
        <v>35883</v>
      </c>
      <c r="E170" s="333">
        <v>22554</v>
      </c>
      <c r="F170" s="333">
        <v>21804</v>
      </c>
      <c r="G170" s="333">
        <v>13774</v>
      </c>
      <c r="H170" s="333">
        <v>14079</v>
      </c>
      <c r="I170" s="332">
        <v>15</v>
      </c>
      <c r="J170" s="333">
        <v>167571</v>
      </c>
      <c r="K170" s="332">
        <v>10</v>
      </c>
      <c r="L170" s="333">
        <v>0</v>
      </c>
      <c r="M170" s="332">
        <v>5</v>
      </c>
      <c r="N170" s="333">
        <v>0</v>
      </c>
      <c r="O170" s="333">
        <v>418</v>
      </c>
      <c r="P170" s="332">
        <v>17953</v>
      </c>
      <c r="Q170" s="332">
        <v>142</v>
      </c>
      <c r="R170" s="332">
        <v>597</v>
      </c>
      <c r="S170" s="332">
        <v>67</v>
      </c>
      <c r="T170" s="332">
        <v>69</v>
      </c>
      <c r="U170" s="332">
        <v>4</v>
      </c>
      <c r="V170" s="332">
        <v>15</v>
      </c>
      <c r="W170" s="333">
        <v>25</v>
      </c>
      <c r="X170" s="333">
        <v>397</v>
      </c>
      <c r="Y170" s="332">
        <v>1</v>
      </c>
      <c r="Z170" s="332">
        <v>80407</v>
      </c>
      <c r="AA170" s="332">
        <v>2</v>
      </c>
      <c r="AB170" s="332">
        <v>27331</v>
      </c>
      <c r="AC170" s="332">
        <v>3</v>
      </c>
      <c r="AD170" s="332">
        <v>8777</v>
      </c>
      <c r="AE170" s="332">
        <f t="shared" si="47"/>
        <v>283</v>
      </c>
      <c r="AF170" s="332">
        <f t="shared" si="57"/>
        <v>260</v>
      </c>
      <c r="AG170" s="332">
        <f t="shared" si="60"/>
        <v>21</v>
      </c>
      <c r="AH170" s="332">
        <f t="shared" si="61"/>
        <v>2</v>
      </c>
      <c r="AI170" s="332">
        <v>336</v>
      </c>
      <c r="AJ170" s="332">
        <f t="shared" si="48"/>
        <v>-53</v>
      </c>
      <c r="AK170" s="9" t="s">
        <v>240</v>
      </c>
    </row>
    <row r="171" spans="1:37" ht="28.5" customHeight="1">
      <c r="A171" s="11" t="s">
        <v>177</v>
      </c>
      <c r="B171" s="11">
        <v>130213</v>
      </c>
      <c r="C171" s="332">
        <v>11621</v>
      </c>
      <c r="D171" s="332">
        <v>11583</v>
      </c>
      <c r="E171" s="332">
        <v>7504</v>
      </c>
      <c r="F171" s="332">
        <v>7367</v>
      </c>
      <c r="G171" s="332">
        <v>4117</v>
      </c>
      <c r="H171" s="332">
        <v>4216</v>
      </c>
      <c r="I171" s="332">
        <v>15</v>
      </c>
      <c r="J171" s="332">
        <v>51367</v>
      </c>
      <c r="K171" s="332">
        <v>10</v>
      </c>
      <c r="L171" s="332">
        <v>0</v>
      </c>
      <c r="M171" s="332">
        <v>5</v>
      </c>
      <c r="N171" s="332">
        <v>0</v>
      </c>
      <c r="O171" s="332">
        <v>142</v>
      </c>
      <c r="P171" s="332">
        <v>4071</v>
      </c>
      <c r="Q171" s="332">
        <v>72</v>
      </c>
      <c r="R171" s="332">
        <v>364</v>
      </c>
      <c r="S171" s="332">
        <v>474</v>
      </c>
      <c r="T171" s="332">
        <v>195</v>
      </c>
      <c r="U171" s="332">
        <v>27</v>
      </c>
      <c r="V171" s="332">
        <v>39</v>
      </c>
      <c r="W171" s="332">
        <v>63</v>
      </c>
      <c r="X171" s="332">
        <v>90</v>
      </c>
      <c r="Y171" s="332">
        <v>1</v>
      </c>
      <c r="Z171" s="332">
        <v>9349</v>
      </c>
      <c r="AA171" s="332">
        <v>2</v>
      </c>
      <c r="AB171" s="332">
        <v>6011</v>
      </c>
      <c r="AC171" s="332">
        <v>3</v>
      </c>
      <c r="AD171" s="332">
        <v>3760</v>
      </c>
      <c r="AE171" s="332">
        <f t="shared" si="47"/>
        <v>88</v>
      </c>
      <c r="AF171" s="332">
        <f t="shared" si="57"/>
        <v>79</v>
      </c>
      <c r="AG171" s="332">
        <f t="shared" si="60"/>
        <v>8</v>
      </c>
      <c r="AH171" s="332">
        <f t="shared" si="61"/>
        <v>1</v>
      </c>
      <c r="AI171" s="332">
        <v>102</v>
      </c>
      <c r="AJ171" s="332">
        <f t="shared" si="48"/>
        <v>-14</v>
      </c>
      <c r="AK171" s="9" t="s">
        <v>241</v>
      </c>
    </row>
    <row r="172" spans="1:37" ht="28.5" customHeight="1">
      <c r="A172" s="11" t="s">
        <v>178</v>
      </c>
      <c r="B172" s="11">
        <v>130215</v>
      </c>
      <c r="C172" s="333">
        <v>15836</v>
      </c>
      <c r="D172" s="333">
        <v>15878</v>
      </c>
      <c r="E172" s="333">
        <v>10590</v>
      </c>
      <c r="F172" s="333">
        <v>10491</v>
      </c>
      <c r="G172" s="333">
        <v>5246</v>
      </c>
      <c r="H172" s="333">
        <v>5387</v>
      </c>
      <c r="I172" s="333">
        <v>15</v>
      </c>
      <c r="J172" s="333">
        <v>63892</v>
      </c>
      <c r="K172" s="333">
        <v>10</v>
      </c>
      <c r="L172" s="332">
        <v>0</v>
      </c>
      <c r="M172" s="333">
        <v>5</v>
      </c>
      <c r="N172" s="332">
        <v>0</v>
      </c>
      <c r="O172" s="332">
        <v>540</v>
      </c>
      <c r="P172" s="332">
        <v>7052</v>
      </c>
      <c r="Q172" s="332">
        <v>38</v>
      </c>
      <c r="R172" s="332">
        <v>492</v>
      </c>
      <c r="S172" s="332">
        <v>428</v>
      </c>
      <c r="T172" s="332">
        <v>72</v>
      </c>
      <c r="U172" s="332">
        <v>23</v>
      </c>
      <c r="V172" s="332">
        <v>29</v>
      </c>
      <c r="W172" s="332">
        <v>45</v>
      </c>
      <c r="X172" s="332">
        <v>338</v>
      </c>
      <c r="Y172" s="332">
        <v>1</v>
      </c>
      <c r="Z172" s="332">
        <v>27726</v>
      </c>
      <c r="AA172" s="332">
        <v>2</v>
      </c>
      <c r="AB172" s="332">
        <v>10008</v>
      </c>
      <c r="AC172" s="332">
        <v>3</v>
      </c>
      <c r="AD172" s="332">
        <v>3156</v>
      </c>
      <c r="AE172" s="332">
        <f t="shared" si="47"/>
        <v>112</v>
      </c>
      <c r="AF172" s="332">
        <f t="shared" si="57"/>
        <v>99</v>
      </c>
      <c r="AG172" s="332">
        <f t="shared" si="60"/>
        <v>11</v>
      </c>
      <c r="AH172" s="332">
        <f t="shared" si="61"/>
        <v>2</v>
      </c>
      <c r="AI172" s="332">
        <v>130</v>
      </c>
      <c r="AJ172" s="332">
        <f t="shared" si="48"/>
        <v>-18</v>
      </c>
      <c r="AK172" s="9" t="s">
        <v>242</v>
      </c>
    </row>
    <row r="173" spans="1:37" ht="28.5" customHeight="1">
      <c r="A173" s="11" t="s">
        <v>179</v>
      </c>
      <c r="B173" s="11">
        <v>130214</v>
      </c>
      <c r="C173" s="333">
        <v>14020</v>
      </c>
      <c r="D173" s="333">
        <v>14199</v>
      </c>
      <c r="E173" s="333">
        <v>9403</v>
      </c>
      <c r="F173" s="333">
        <v>9441</v>
      </c>
      <c r="G173" s="333">
        <v>4617</v>
      </c>
      <c r="H173" s="333">
        <v>4758</v>
      </c>
      <c r="I173" s="333">
        <v>15</v>
      </c>
      <c r="J173" s="333">
        <v>56239</v>
      </c>
      <c r="K173" s="333">
        <v>10</v>
      </c>
      <c r="L173" s="333">
        <v>0</v>
      </c>
      <c r="M173" s="333">
        <v>5</v>
      </c>
      <c r="N173" s="333">
        <v>0</v>
      </c>
      <c r="O173" s="332">
        <v>483</v>
      </c>
      <c r="P173" s="332">
        <v>6779</v>
      </c>
      <c r="Q173" s="332">
        <v>70</v>
      </c>
      <c r="R173" s="332">
        <v>652</v>
      </c>
      <c r="S173" s="332">
        <v>510</v>
      </c>
      <c r="T173" s="332">
        <v>82</v>
      </c>
      <c r="U173" s="332">
        <v>18</v>
      </c>
      <c r="V173" s="332">
        <v>26</v>
      </c>
      <c r="W173" s="332">
        <v>22</v>
      </c>
      <c r="X173" s="332">
        <v>264</v>
      </c>
      <c r="Y173" s="332">
        <v>1</v>
      </c>
      <c r="Z173" s="332">
        <v>35160</v>
      </c>
      <c r="AA173" s="332">
        <v>2</v>
      </c>
      <c r="AB173" s="332">
        <v>7133</v>
      </c>
      <c r="AC173" s="332">
        <v>3</v>
      </c>
      <c r="AD173" s="332">
        <v>865</v>
      </c>
      <c r="AE173" s="332">
        <f t="shared" si="47"/>
        <v>99</v>
      </c>
      <c r="AF173" s="332">
        <f t="shared" si="57"/>
        <v>87</v>
      </c>
      <c r="AG173" s="332">
        <f t="shared" si="60"/>
        <v>11</v>
      </c>
      <c r="AH173" s="332">
        <f t="shared" si="61"/>
        <v>1</v>
      </c>
      <c r="AI173" s="332">
        <v>115</v>
      </c>
      <c r="AJ173" s="332">
        <f t="shared" si="48"/>
        <v>-16</v>
      </c>
      <c r="AK173" s="9" t="s">
        <v>243</v>
      </c>
    </row>
    <row r="174" spans="1:37" s="72" customFormat="1" ht="28.5" customHeight="1">
      <c r="A174" s="107" t="s">
        <v>180</v>
      </c>
      <c r="B174" s="107">
        <v>130500</v>
      </c>
      <c r="C174" s="336">
        <f>SUM(C175:C194)</f>
        <v>4024056</v>
      </c>
      <c r="D174" s="336">
        <f t="shared" ref="D174:AD174" si="62">SUM(D175:D194)</f>
        <v>4038236</v>
      </c>
      <c r="E174" s="336">
        <f t="shared" si="62"/>
        <v>2931744</v>
      </c>
      <c r="F174" s="336">
        <f t="shared" si="62"/>
        <v>2971877</v>
      </c>
      <c r="G174" s="336">
        <f t="shared" si="62"/>
        <v>1052605</v>
      </c>
      <c r="H174" s="336">
        <f t="shared" si="62"/>
        <v>1066359</v>
      </c>
      <c r="I174" s="336">
        <v>15</v>
      </c>
      <c r="J174" s="336">
        <f t="shared" si="62"/>
        <v>12559459</v>
      </c>
      <c r="K174" s="336">
        <v>10</v>
      </c>
      <c r="L174" s="336">
        <f t="shared" si="62"/>
        <v>1833</v>
      </c>
      <c r="M174" s="336">
        <v>5</v>
      </c>
      <c r="N174" s="336">
        <f t="shared" si="62"/>
        <v>17546</v>
      </c>
      <c r="O174" s="336">
        <f t="shared" si="62"/>
        <v>158441</v>
      </c>
      <c r="P174" s="336">
        <f t="shared" si="62"/>
        <v>2351310</v>
      </c>
      <c r="Q174" s="336">
        <f t="shared" si="62"/>
        <v>12862</v>
      </c>
      <c r="R174" s="336">
        <f t="shared" si="62"/>
        <v>33387</v>
      </c>
      <c r="S174" s="336">
        <f t="shared" si="62"/>
        <v>16427</v>
      </c>
      <c r="T174" s="336">
        <f t="shared" si="62"/>
        <v>4751</v>
      </c>
      <c r="U174" s="336">
        <f t="shared" si="62"/>
        <v>1143</v>
      </c>
      <c r="V174" s="336">
        <f t="shared" si="62"/>
        <v>1590</v>
      </c>
      <c r="W174" s="336">
        <f t="shared" si="62"/>
        <v>11548</v>
      </c>
      <c r="X174" s="336">
        <f t="shared" si="62"/>
        <v>155482</v>
      </c>
      <c r="Y174" s="336">
        <v>1</v>
      </c>
      <c r="Z174" s="336">
        <f t="shared" si="62"/>
        <v>5478186</v>
      </c>
      <c r="AA174" s="336">
        <v>2</v>
      </c>
      <c r="AB174" s="336">
        <f t="shared" si="62"/>
        <v>1824959</v>
      </c>
      <c r="AC174" s="336">
        <v>3</v>
      </c>
      <c r="AD174" s="336">
        <f t="shared" si="62"/>
        <v>571204</v>
      </c>
      <c r="AE174" s="336">
        <f t="shared" si="47"/>
        <v>25509</v>
      </c>
      <c r="AF174" s="336">
        <f>SUM(AF175:AF194)</f>
        <v>19392</v>
      </c>
      <c r="AG174" s="336">
        <f>SUM(AG175:AG194)</f>
        <v>5041</v>
      </c>
      <c r="AH174" s="336">
        <f>SUM(AH175:AH194)</f>
        <v>1076</v>
      </c>
      <c r="AI174" s="336">
        <v>30046</v>
      </c>
      <c r="AJ174" s="336">
        <f t="shared" si="48"/>
        <v>-4537</v>
      </c>
      <c r="AK174" s="108"/>
    </row>
    <row r="175" spans="1:37" s="65" customFormat="1" ht="28.5" customHeight="1">
      <c r="A175" s="109" t="s">
        <v>181</v>
      </c>
      <c r="B175" s="109">
        <v>130582</v>
      </c>
      <c r="C175" s="337">
        <v>230967</v>
      </c>
      <c r="D175" s="337">
        <v>231049</v>
      </c>
      <c r="E175" s="337">
        <v>184046</v>
      </c>
      <c r="F175" s="337">
        <v>183409</v>
      </c>
      <c r="G175" s="337">
        <v>46921</v>
      </c>
      <c r="H175" s="337">
        <v>47640</v>
      </c>
      <c r="I175" s="337">
        <v>15</v>
      </c>
      <c r="J175" s="337">
        <v>568557</v>
      </c>
      <c r="K175" s="337">
        <v>10</v>
      </c>
      <c r="L175" s="337">
        <v>153</v>
      </c>
      <c r="M175" s="337">
        <v>5</v>
      </c>
      <c r="N175" s="337">
        <v>80</v>
      </c>
      <c r="O175" s="338">
        <v>9199</v>
      </c>
      <c r="P175" s="338">
        <v>140377</v>
      </c>
      <c r="Q175" s="338">
        <v>1592</v>
      </c>
      <c r="R175" s="338">
        <v>1497</v>
      </c>
      <c r="S175" s="338">
        <v>604</v>
      </c>
      <c r="T175" s="338">
        <v>269</v>
      </c>
      <c r="U175" s="338">
        <v>52</v>
      </c>
      <c r="V175" s="338">
        <v>77</v>
      </c>
      <c r="W175" s="338">
        <v>433</v>
      </c>
      <c r="X175" s="338">
        <v>7500</v>
      </c>
      <c r="Y175" s="338">
        <v>1</v>
      </c>
      <c r="Z175" s="339">
        <v>125487</v>
      </c>
      <c r="AA175" s="338">
        <v>2</v>
      </c>
      <c r="AB175" s="339">
        <v>40094</v>
      </c>
      <c r="AC175" s="338">
        <v>3</v>
      </c>
      <c r="AD175" s="339">
        <v>12098</v>
      </c>
      <c r="AE175" s="339">
        <f t="shared" si="47"/>
        <v>1235</v>
      </c>
      <c r="AF175" s="339">
        <f t="shared" ref="AF175:AF194" si="63">ROUNDUP((I175*J175+K175*L175+M175*N175+(Y175*Z175+AA175*AB175+AC175*AD175)/2)/10000,0)</f>
        <v>866</v>
      </c>
      <c r="AG175" s="339">
        <f t="shared" ref="AG175:AG190" si="64">ROUNDUP(((O175+P175)*30+Q175*45+R175*60+S175*75+T175*90+U175*105+V175*120)/3*2/10000,0)</f>
        <v>316</v>
      </c>
      <c r="AH175" s="339">
        <f>ROUNDUP((W175+X175)*100/3*2/10000,0)</f>
        <v>53</v>
      </c>
      <c r="AI175" s="339">
        <v>1480</v>
      </c>
      <c r="AJ175" s="339">
        <f t="shared" si="48"/>
        <v>-245</v>
      </c>
      <c r="AK175" s="108" t="s">
        <v>384</v>
      </c>
    </row>
    <row r="176" spans="1:37" s="65" customFormat="1" ht="28.5" customHeight="1">
      <c r="A176" s="109" t="s">
        <v>182</v>
      </c>
      <c r="B176" s="109">
        <v>130581</v>
      </c>
      <c r="C176" s="339">
        <v>301794</v>
      </c>
      <c r="D176" s="339">
        <v>300260</v>
      </c>
      <c r="E176" s="339">
        <v>217373</v>
      </c>
      <c r="F176" s="339">
        <v>212610</v>
      </c>
      <c r="G176" s="339">
        <v>84421</v>
      </c>
      <c r="H176" s="339">
        <v>87650</v>
      </c>
      <c r="I176" s="338">
        <v>15</v>
      </c>
      <c r="J176" s="338">
        <v>1008359</v>
      </c>
      <c r="K176" s="338">
        <v>10</v>
      </c>
      <c r="L176" s="338">
        <v>67</v>
      </c>
      <c r="M176" s="338">
        <v>5</v>
      </c>
      <c r="N176" s="338">
        <v>28</v>
      </c>
      <c r="O176" s="338">
        <v>9655</v>
      </c>
      <c r="P176" s="338">
        <v>174841</v>
      </c>
      <c r="Q176" s="338">
        <v>440</v>
      </c>
      <c r="R176" s="338">
        <v>1654</v>
      </c>
      <c r="S176" s="338">
        <v>381</v>
      </c>
      <c r="T176" s="338">
        <v>82</v>
      </c>
      <c r="U176" s="338">
        <v>36</v>
      </c>
      <c r="V176" s="338">
        <v>53</v>
      </c>
      <c r="W176" s="338">
        <v>427</v>
      </c>
      <c r="X176" s="338">
        <v>9236</v>
      </c>
      <c r="Y176" s="340">
        <v>1</v>
      </c>
      <c r="Z176" s="341">
        <v>483888</v>
      </c>
      <c r="AA176" s="340">
        <v>2</v>
      </c>
      <c r="AB176" s="341">
        <v>121302</v>
      </c>
      <c r="AC176" s="342">
        <v>3</v>
      </c>
      <c r="AD176" s="341">
        <v>33750</v>
      </c>
      <c r="AE176" s="339">
        <f t="shared" si="47"/>
        <v>2001</v>
      </c>
      <c r="AF176" s="339">
        <f t="shared" si="63"/>
        <v>1555</v>
      </c>
      <c r="AG176" s="339">
        <f t="shared" si="64"/>
        <v>381</v>
      </c>
      <c r="AH176" s="339">
        <f>ROUNDUP((W176+X176)*100/3*2/10000,0)</f>
        <v>65</v>
      </c>
      <c r="AI176" s="339">
        <v>2382</v>
      </c>
      <c r="AJ176" s="339">
        <f t="shared" si="48"/>
        <v>-381</v>
      </c>
      <c r="AK176" s="110" t="s">
        <v>385</v>
      </c>
    </row>
    <row r="177" spans="1:37" s="65" customFormat="1" ht="28.5" customHeight="1">
      <c r="A177" s="109" t="s">
        <v>183</v>
      </c>
      <c r="B177" s="109">
        <v>130529</v>
      </c>
      <c r="C177" s="337">
        <v>204728</v>
      </c>
      <c r="D177" s="337">
        <v>206411</v>
      </c>
      <c r="E177" s="337">
        <v>144469</v>
      </c>
      <c r="F177" s="337">
        <v>144806</v>
      </c>
      <c r="G177" s="337">
        <v>60259</v>
      </c>
      <c r="H177" s="337">
        <v>61605</v>
      </c>
      <c r="I177" s="337">
        <v>15</v>
      </c>
      <c r="J177" s="337">
        <v>743276</v>
      </c>
      <c r="K177" s="337">
        <v>10</v>
      </c>
      <c r="L177" s="337">
        <v>13</v>
      </c>
      <c r="M177" s="337">
        <v>5</v>
      </c>
      <c r="N177" s="337">
        <v>12</v>
      </c>
      <c r="O177" s="337">
        <v>10859</v>
      </c>
      <c r="P177" s="337">
        <v>103098</v>
      </c>
      <c r="Q177" s="337">
        <v>808</v>
      </c>
      <c r="R177" s="337">
        <v>2751</v>
      </c>
      <c r="S177" s="337">
        <v>977</v>
      </c>
      <c r="T177" s="337">
        <v>662</v>
      </c>
      <c r="U177" s="343">
        <v>123</v>
      </c>
      <c r="V177" s="343">
        <v>124</v>
      </c>
      <c r="W177" s="337">
        <v>283</v>
      </c>
      <c r="X177" s="337">
        <v>19125</v>
      </c>
      <c r="Y177" s="338">
        <v>1</v>
      </c>
      <c r="Z177" s="337">
        <v>331021</v>
      </c>
      <c r="AA177" s="338">
        <v>2</v>
      </c>
      <c r="AB177" s="337">
        <v>112119</v>
      </c>
      <c r="AC177" s="338">
        <v>3</v>
      </c>
      <c r="AD177" s="337">
        <v>40119</v>
      </c>
      <c r="AE177" s="339">
        <f t="shared" si="47"/>
        <v>1532</v>
      </c>
      <c r="AF177" s="339">
        <f t="shared" si="63"/>
        <v>1149</v>
      </c>
      <c r="AG177" s="339">
        <f t="shared" si="64"/>
        <v>253</v>
      </c>
      <c r="AH177" s="339">
        <f>ROUNDUP((W177+X177)*100/3*2/10000,0)</f>
        <v>130</v>
      </c>
      <c r="AI177" s="339">
        <v>1667</v>
      </c>
      <c r="AJ177" s="339">
        <f t="shared" si="48"/>
        <v>-135</v>
      </c>
      <c r="AK177" s="110" t="s">
        <v>386</v>
      </c>
    </row>
    <row r="178" spans="1:37" s="65" customFormat="1" ht="28.5" customHeight="1">
      <c r="A178" s="109" t="s">
        <v>184</v>
      </c>
      <c r="B178" s="109">
        <v>130533</v>
      </c>
      <c r="C178" s="338">
        <v>344330</v>
      </c>
      <c r="D178" s="338">
        <v>347543</v>
      </c>
      <c r="E178" s="338">
        <v>213543</v>
      </c>
      <c r="F178" s="338">
        <v>251149</v>
      </c>
      <c r="G178" s="338">
        <v>91206</v>
      </c>
      <c r="H178" s="338">
        <v>96394</v>
      </c>
      <c r="I178" s="338">
        <v>15</v>
      </c>
      <c r="J178" s="338">
        <v>1108437</v>
      </c>
      <c r="K178" s="338"/>
      <c r="L178" s="338"/>
      <c r="M178" s="338"/>
      <c r="N178" s="338">
        <v>16382</v>
      </c>
      <c r="O178" s="338">
        <v>13988</v>
      </c>
      <c r="P178" s="338">
        <v>186758</v>
      </c>
      <c r="Q178" s="338">
        <v>410</v>
      </c>
      <c r="R178" s="338">
        <v>1415</v>
      </c>
      <c r="S178" s="338">
        <v>472</v>
      </c>
      <c r="T178" s="338">
        <v>100</v>
      </c>
      <c r="U178" s="338">
        <v>38</v>
      </c>
      <c r="V178" s="338">
        <v>49</v>
      </c>
      <c r="W178" s="338">
        <v>1800</v>
      </c>
      <c r="X178" s="338">
        <v>12600</v>
      </c>
      <c r="Y178" s="340">
        <v>1</v>
      </c>
      <c r="Z178" s="338">
        <v>287110</v>
      </c>
      <c r="AA178" s="340">
        <v>2</v>
      </c>
      <c r="AB178" s="338">
        <v>187603</v>
      </c>
      <c r="AC178" s="342">
        <v>3</v>
      </c>
      <c r="AD178" s="338">
        <v>94173</v>
      </c>
      <c r="AE178" s="339">
        <f t="shared" si="47"/>
        <v>2219</v>
      </c>
      <c r="AF178" s="339">
        <f t="shared" si="63"/>
        <v>1710</v>
      </c>
      <c r="AG178" s="339">
        <f t="shared" si="64"/>
        <v>412</v>
      </c>
      <c r="AH178" s="339">
        <f>ROUNDUP((W178+X178)*100/3*2/10000+0.58,0)</f>
        <v>97</v>
      </c>
      <c r="AI178" s="339">
        <v>2756</v>
      </c>
      <c r="AJ178" s="339">
        <f t="shared" si="48"/>
        <v>-537</v>
      </c>
      <c r="AK178" s="111" t="s">
        <v>387</v>
      </c>
    </row>
    <row r="179" spans="1:37" s="65" customFormat="1" ht="28.5" customHeight="1">
      <c r="A179" s="109" t="s">
        <v>185</v>
      </c>
      <c r="B179" s="109">
        <v>130534</v>
      </c>
      <c r="C179" s="338">
        <v>226911</v>
      </c>
      <c r="D179" s="338">
        <v>227013</v>
      </c>
      <c r="E179" s="338">
        <v>169269</v>
      </c>
      <c r="F179" s="338">
        <v>170142</v>
      </c>
      <c r="G179" s="338">
        <v>57642</v>
      </c>
      <c r="H179" s="338">
        <v>56871</v>
      </c>
      <c r="I179" s="338">
        <v>15</v>
      </c>
      <c r="J179" s="338">
        <v>673160</v>
      </c>
      <c r="K179" s="338">
        <v>10</v>
      </c>
      <c r="L179" s="338">
        <v>218</v>
      </c>
      <c r="M179" s="338"/>
      <c r="N179" s="338"/>
      <c r="O179" s="338">
        <v>6780</v>
      </c>
      <c r="P179" s="338">
        <v>136542</v>
      </c>
      <c r="Q179" s="338">
        <v>508</v>
      </c>
      <c r="R179" s="338">
        <v>2610</v>
      </c>
      <c r="S179" s="338">
        <v>989</v>
      </c>
      <c r="T179" s="338">
        <v>502</v>
      </c>
      <c r="U179" s="338">
        <v>126</v>
      </c>
      <c r="V179" s="338">
        <v>218</v>
      </c>
      <c r="W179" s="338">
        <v>192</v>
      </c>
      <c r="X179" s="338">
        <v>6623</v>
      </c>
      <c r="Y179" s="338">
        <v>1</v>
      </c>
      <c r="Z179" s="338">
        <v>316860</v>
      </c>
      <c r="AA179" s="338">
        <v>2</v>
      </c>
      <c r="AB179" s="338">
        <v>100116</v>
      </c>
      <c r="AC179" s="338">
        <v>3</v>
      </c>
      <c r="AD179" s="338">
        <v>26448</v>
      </c>
      <c r="AE179" s="339">
        <f t="shared" si="47"/>
        <v>1396</v>
      </c>
      <c r="AF179" s="339">
        <f t="shared" si="63"/>
        <v>1040</v>
      </c>
      <c r="AG179" s="339">
        <f t="shared" si="64"/>
        <v>310</v>
      </c>
      <c r="AH179" s="339">
        <f>ROUNDUP((W179+X179)*100/3*2/10000,0)</f>
        <v>46</v>
      </c>
      <c r="AI179" s="339">
        <v>1685</v>
      </c>
      <c r="AJ179" s="339">
        <f t="shared" si="48"/>
        <v>-289</v>
      </c>
      <c r="AK179" s="110" t="s">
        <v>388</v>
      </c>
    </row>
    <row r="180" spans="1:37" s="65" customFormat="1" ht="28.5" customHeight="1">
      <c r="A180" s="109" t="s">
        <v>186</v>
      </c>
      <c r="B180" s="109">
        <v>130532</v>
      </c>
      <c r="C180" s="338">
        <v>188040</v>
      </c>
      <c r="D180" s="338">
        <v>187178</v>
      </c>
      <c r="E180" s="338">
        <v>138197</v>
      </c>
      <c r="F180" s="338">
        <v>138416</v>
      </c>
      <c r="G180" s="338">
        <v>49843</v>
      </c>
      <c r="H180" s="338">
        <v>48762</v>
      </c>
      <c r="I180" s="338">
        <v>15</v>
      </c>
      <c r="J180" s="338">
        <v>587247</v>
      </c>
      <c r="K180" s="338">
        <v>10</v>
      </c>
      <c r="L180" s="338">
        <v>80</v>
      </c>
      <c r="M180" s="338">
        <v>5</v>
      </c>
      <c r="N180" s="338">
        <v>47</v>
      </c>
      <c r="O180" s="338">
        <v>7267</v>
      </c>
      <c r="P180" s="338">
        <v>106195</v>
      </c>
      <c r="Q180" s="338">
        <v>794</v>
      </c>
      <c r="R180" s="338">
        <v>2160</v>
      </c>
      <c r="S180" s="338">
        <v>649</v>
      </c>
      <c r="T180" s="338">
        <v>140</v>
      </c>
      <c r="U180" s="338">
        <v>63</v>
      </c>
      <c r="V180" s="338">
        <v>90</v>
      </c>
      <c r="W180" s="338">
        <v>441</v>
      </c>
      <c r="X180" s="338">
        <v>6826</v>
      </c>
      <c r="Y180" s="340">
        <v>1</v>
      </c>
      <c r="Z180" s="338">
        <v>158788</v>
      </c>
      <c r="AA180" s="340">
        <v>2</v>
      </c>
      <c r="AB180" s="338">
        <v>48884</v>
      </c>
      <c r="AC180" s="342">
        <v>3</v>
      </c>
      <c r="AD180" s="338">
        <v>16827</v>
      </c>
      <c r="AE180" s="339">
        <f t="shared" si="47"/>
        <v>1190</v>
      </c>
      <c r="AF180" s="339">
        <f t="shared" si="63"/>
        <v>897</v>
      </c>
      <c r="AG180" s="339">
        <f t="shared" si="64"/>
        <v>244</v>
      </c>
      <c r="AH180" s="339">
        <f>ROUNDUP((W180+X180)*100/3*2/10000,0)</f>
        <v>49</v>
      </c>
      <c r="AI180" s="339">
        <v>1432</v>
      </c>
      <c r="AJ180" s="339">
        <f t="shared" si="48"/>
        <v>-242</v>
      </c>
      <c r="AK180" s="110" t="s">
        <v>389</v>
      </c>
    </row>
    <row r="181" spans="1:37" s="65" customFormat="1" ht="28.5" customHeight="1">
      <c r="A181" s="109" t="s">
        <v>187</v>
      </c>
      <c r="B181" s="109">
        <v>130530</v>
      </c>
      <c r="C181" s="338">
        <v>95665</v>
      </c>
      <c r="D181" s="338">
        <v>94619</v>
      </c>
      <c r="E181" s="338">
        <v>66921</v>
      </c>
      <c r="F181" s="338">
        <v>65993</v>
      </c>
      <c r="G181" s="338">
        <v>28744</v>
      </c>
      <c r="H181" s="338">
        <v>28626</v>
      </c>
      <c r="I181" s="338">
        <v>15</v>
      </c>
      <c r="J181" s="338">
        <v>334277</v>
      </c>
      <c r="K181" s="338"/>
      <c r="L181" s="338"/>
      <c r="M181" s="338"/>
      <c r="N181" s="338"/>
      <c r="O181" s="338">
        <v>5224</v>
      </c>
      <c r="P181" s="338">
        <v>52290</v>
      </c>
      <c r="Q181" s="338">
        <v>400</v>
      </c>
      <c r="R181" s="338">
        <v>857</v>
      </c>
      <c r="S181" s="338">
        <v>155</v>
      </c>
      <c r="T181" s="338">
        <v>44</v>
      </c>
      <c r="U181" s="338">
        <v>9</v>
      </c>
      <c r="V181" s="338">
        <v>23</v>
      </c>
      <c r="W181" s="338">
        <v>159</v>
      </c>
      <c r="X181" s="338">
        <v>5065</v>
      </c>
      <c r="Y181" s="338">
        <v>1</v>
      </c>
      <c r="Z181" s="338">
        <v>124844</v>
      </c>
      <c r="AA181" s="338">
        <v>2</v>
      </c>
      <c r="AB181" s="338">
        <v>67380</v>
      </c>
      <c r="AC181" s="338">
        <v>3</v>
      </c>
      <c r="AD181" s="338">
        <v>19114</v>
      </c>
      <c r="AE181" s="339">
        <f t="shared" si="47"/>
        <v>674</v>
      </c>
      <c r="AF181" s="339">
        <f t="shared" si="63"/>
        <v>518</v>
      </c>
      <c r="AG181" s="339">
        <f t="shared" si="64"/>
        <v>121</v>
      </c>
      <c r="AH181" s="339">
        <f>ROUNDUP((W181+X181)*100/3*2/10000,0)</f>
        <v>35</v>
      </c>
      <c r="AI181" s="339">
        <v>785</v>
      </c>
      <c r="AJ181" s="339">
        <f t="shared" si="48"/>
        <v>-111</v>
      </c>
      <c r="AK181" s="110" t="s">
        <v>390</v>
      </c>
    </row>
    <row r="182" spans="1:37" s="65" customFormat="1" ht="28.5" customHeight="1">
      <c r="A182" s="109" t="s">
        <v>188</v>
      </c>
      <c r="B182" s="109">
        <v>130528</v>
      </c>
      <c r="C182" s="339">
        <v>449856</v>
      </c>
      <c r="D182" s="339">
        <v>458280</v>
      </c>
      <c r="E182" s="339">
        <v>324784</v>
      </c>
      <c r="F182" s="339">
        <v>333734</v>
      </c>
      <c r="G182" s="339">
        <v>125072</v>
      </c>
      <c r="H182" s="339">
        <v>124546</v>
      </c>
      <c r="I182" s="337">
        <v>15</v>
      </c>
      <c r="J182" s="337">
        <v>1466679</v>
      </c>
      <c r="K182" s="337">
        <v>10</v>
      </c>
      <c r="L182" s="337">
        <v>337</v>
      </c>
      <c r="M182" s="338">
        <v>5</v>
      </c>
      <c r="N182" s="337">
        <v>613</v>
      </c>
      <c r="O182" s="337">
        <v>10829</v>
      </c>
      <c r="P182" s="338">
        <v>282692</v>
      </c>
      <c r="Q182" s="338">
        <v>1842</v>
      </c>
      <c r="R182" s="338">
        <v>4990</v>
      </c>
      <c r="S182" s="338">
        <v>1546</v>
      </c>
      <c r="T182" s="338">
        <v>571</v>
      </c>
      <c r="U182" s="338">
        <v>124</v>
      </c>
      <c r="V182" s="338">
        <v>133</v>
      </c>
      <c r="W182" s="339">
        <v>423</v>
      </c>
      <c r="X182" s="338">
        <v>10881</v>
      </c>
      <c r="Y182" s="340">
        <v>1</v>
      </c>
      <c r="Z182" s="338">
        <v>659893</v>
      </c>
      <c r="AA182" s="340">
        <v>2</v>
      </c>
      <c r="AB182" s="338">
        <v>240936</v>
      </c>
      <c r="AC182" s="342">
        <v>3</v>
      </c>
      <c r="AD182" s="338">
        <v>67692</v>
      </c>
      <c r="AE182" s="339">
        <f t="shared" si="47"/>
        <v>2970</v>
      </c>
      <c r="AF182" s="339">
        <f t="shared" si="63"/>
        <v>2268</v>
      </c>
      <c r="AG182" s="339">
        <f t="shared" si="64"/>
        <v>626</v>
      </c>
      <c r="AH182" s="339">
        <f>ROUNDUP((W182+X182)*100/3*2/10000,0)</f>
        <v>76</v>
      </c>
      <c r="AI182" s="339">
        <v>3545</v>
      </c>
      <c r="AJ182" s="339">
        <f t="shared" si="48"/>
        <v>-575</v>
      </c>
      <c r="AK182" s="110" t="s">
        <v>391</v>
      </c>
    </row>
    <row r="183" spans="1:37" s="65" customFormat="1" ht="28.5" customHeight="1">
      <c r="A183" s="109" t="s">
        <v>189</v>
      </c>
      <c r="B183" s="109">
        <v>130526</v>
      </c>
      <c r="C183" s="337">
        <v>206262</v>
      </c>
      <c r="D183" s="337">
        <v>204539</v>
      </c>
      <c r="E183" s="337">
        <v>151491</v>
      </c>
      <c r="F183" s="337">
        <v>151806</v>
      </c>
      <c r="G183" s="337">
        <v>54771</v>
      </c>
      <c r="H183" s="337">
        <v>52733</v>
      </c>
      <c r="I183" s="337">
        <v>15</v>
      </c>
      <c r="J183" s="337">
        <v>623046</v>
      </c>
      <c r="K183" s="337">
        <v>10</v>
      </c>
      <c r="L183" s="337">
        <v>631</v>
      </c>
      <c r="M183" s="337">
        <v>5</v>
      </c>
      <c r="N183" s="337">
        <v>371</v>
      </c>
      <c r="O183" s="337">
        <v>10822</v>
      </c>
      <c r="P183" s="338">
        <v>121292</v>
      </c>
      <c r="Q183" s="338">
        <v>502</v>
      </c>
      <c r="R183" s="338">
        <v>1559</v>
      </c>
      <c r="S183" s="338">
        <v>711</v>
      </c>
      <c r="T183" s="338">
        <v>69</v>
      </c>
      <c r="U183" s="338">
        <v>9</v>
      </c>
      <c r="V183" s="338">
        <v>6</v>
      </c>
      <c r="W183" s="337">
        <v>772</v>
      </c>
      <c r="X183" s="337">
        <v>9435</v>
      </c>
      <c r="Y183" s="338">
        <v>1</v>
      </c>
      <c r="Z183" s="338">
        <v>308196</v>
      </c>
      <c r="AA183" s="338">
        <v>2</v>
      </c>
      <c r="AB183" s="338">
        <v>93336</v>
      </c>
      <c r="AC183" s="338">
        <v>3</v>
      </c>
      <c r="AD183" s="338">
        <v>30456</v>
      </c>
      <c r="AE183" s="339">
        <f t="shared" si="47"/>
        <v>1311</v>
      </c>
      <c r="AF183" s="339">
        <f t="shared" si="63"/>
        <v>965</v>
      </c>
      <c r="AG183" s="339">
        <f t="shared" si="64"/>
        <v>277</v>
      </c>
      <c r="AH183" s="339">
        <f>ROUNDUP((W183+X183)*100/3*2/10000,0)</f>
        <v>69</v>
      </c>
      <c r="AI183" s="339">
        <v>1553</v>
      </c>
      <c r="AJ183" s="339">
        <f t="shared" si="48"/>
        <v>-242</v>
      </c>
      <c r="AK183" s="112" t="s">
        <v>392</v>
      </c>
    </row>
    <row r="184" spans="1:37" s="65" customFormat="1" ht="28.5" customHeight="1">
      <c r="A184" s="113" t="s">
        <v>190</v>
      </c>
      <c r="B184" s="109">
        <v>130523</v>
      </c>
      <c r="C184" s="339">
        <v>148922</v>
      </c>
      <c r="D184" s="339">
        <v>151023</v>
      </c>
      <c r="E184" s="339">
        <v>108222</v>
      </c>
      <c r="F184" s="339">
        <v>108583</v>
      </c>
      <c r="G184" s="339">
        <v>40700</v>
      </c>
      <c r="H184" s="339">
        <v>42440</v>
      </c>
      <c r="I184" s="344">
        <v>15</v>
      </c>
      <c r="J184" s="344">
        <v>498181</v>
      </c>
      <c r="K184" s="344">
        <v>10</v>
      </c>
      <c r="L184" s="344">
        <v>22</v>
      </c>
      <c r="M184" s="344">
        <v>5</v>
      </c>
      <c r="N184" s="344">
        <v>12</v>
      </c>
      <c r="O184" s="344">
        <v>11660</v>
      </c>
      <c r="P184" s="344">
        <v>78336</v>
      </c>
      <c r="Q184" s="344">
        <v>596</v>
      </c>
      <c r="R184" s="344">
        <v>1225</v>
      </c>
      <c r="S184" s="344">
        <v>689</v>
      </c>
      <c r="T184" s="344">
        <v>94</v>
      </c>
      <c r="U184" s="344">
        <v>36</v>
      </c>
      <c r="V184" s="344">
        <v>53</v>
      </c>
      <c r="W184" s="344">
        <v>199</v>
      </c>
      <c r="X184" s="344">
        <v>11553</v>
      </c>
      <c r="Y184" s="340">
        <v>1</v>
      </c>
      <c r="Z184" s="344">
        <v>218490</v>
      </c>
      <c r="AA184" s="340">
        <v>2</v>
      </c>
      <c r="AB184" s="344">
        <v>74352</v>
      </c>
      <c r="AC184" s="342">
        <v>3</v>
      </c>
      <c r="AD184" s="344">
        <v>20015</v>
      </c>
      <c r="AE184" s="339">
        <f t="shared" si="47"/>
        <v>1040</v>
      </c>
      <c r="AF184" s="339">
        <f t="shared" si="63"/>
        <v>769</v>
      </c>
      <c r="AG184" s="339">
        <f t="shared" si="64"/>
        <v>192</v>
      </c>
      <c r="AH184" s="339">
        <f>ROUNDUP((W184+X184)*100/3*2/10000+0.51,0)</f>
        <v>79</v>
      </c>
      <c r="AI184" s="339">
        <v>1153</v>
      </c>
      <c r="AJ184" s="339">
        <f t="shared" si="48"/>
        <v>-113</v>
      </c>
      <c r="AK184" s="114" t="s">
        <v>393</v>
      </c>
    </row>
    <row r="185" spans="1:37" s="65" customFormat="1" ht="28.5" customHeight="1">
      <c r="A185" s="109" t="s">
        <v>191</v>
      </c>
      <c r="B185" s="109">
        <v>130527</v>
      </c>
      <c r="C185" s="338">
        <v>231965</v>
      </c>
      <c r="D185" s="338">
        <v>232486</v>
      </c>
      <c r="E185" s="338">
        <v>180499</v>
      </c>
      <c r="F185" s="338">
        <v>179700</v>
      </c>
      <c r="G185" s="338">
        <v>51340</v>
      </c>
      <c r="H185" s="338">
        <v>52786</v>
      </c>
      <c r="I185" s="338">
        <v>15</v>
      </c>
      <c r="J185" s="338">
        <v>625592</v>
      </c>
      <c r="K185" s="338">
        <v>10</v>
      </c>
      <c r="L185" s="341">
        <v>49</v>
      </c>
      <c r="M185" s="338"/>
      <c r="N185" s="338"/>
      <c r="O185" s="338">
        <v>5175</v>
      </c>
      <c r="P185" s="338">
        <v>143235</v>
      </c>
      <c r="Q185" s="338">
        <v>424</v>
      </c>
      <c r="R185" s="338">
        <v>637</v>
      </c>
      <c r="S185" s="338">
        <v>365</v>
      </c>
      <c r="T185" s="338">
        <v>72</v>
      </c>
      <c r="U185" s="338">
        <v>29</v>
      </c>
      <c r="V185" s="338">
        <v>24</v>
      </c>
      <c r="W185" s="338">
        <v>242</v>
      </c>
      <c r="X185" s="338">
        <v>4467</v>
      </c>
      <c r="Y185" s="338">
        <v>1</v>
      </c>
      <c r="Z185" s="338">
        <v>302446</v>
      </c>
      <c r="AA185" s="338">
        <v>2</v>
      </c>
      <c r="AB185" s="338">
        <v>87974</v>
      </c>
      <c r="AC185" s="338">
        <v>3</v>
      </c>
      <c r="AD185" s="338">
        <v>27603</v>
      </c>
      <c r="AE185" s="339">
        <f t="shared" si="47"/>
        <v>1303</v>
      </c>
      <c r="AF185" s="339">
        <f t="shared" si="63"/>
        <v>967</v>
      </c>
      <c r="AG185" s="339">
        <f t="shared" si="64"/>
        <v>304</v>
      </c>
      <c r="AH185" s="339">
        <f>ROUNDUP((W185+X185)*100/3*2/10000,0)</f>
        <v>32</v>
      </c>
      <c r="AI185" s="339">
        <v>1565</v>
      </c>
      <c r="AJ185" s="339">
        <f t="shared" si="48"/>
        <v>-262</v>
      </c>
      <c r="AK185" s="108" t="s">
        <v>394</v>
      </c>
    </row>
    <row r="186" spans="1:37" s="65" customFormat="1" ht="28.5" customHeight="1">
      <c r="A186" s="109" t="s">
        <v>192</v>
      </c>
      <c r="B186" s="109">
        <v>130525</v>
      </c>
      <c r="C186" s="338">
        <v>322719</v>
      </c>
      <c r="D186" s="338">
        <v>326440</v>
      </c>
      <c r="E186" s="338">
        <v>240032</v>
      </c>
      <c r="F186" s="338">
        <v>241697</v>
      </c>
      <c r="G186" s="338">
        <v>82687</v>
      </c>
      <c r="H186" s="338">
        <v>84743</v>
      </c>
      <c r="I186" s="338">
        <v>15</v>
      </c>
      <c r="J186" s="338">
        <v>1003293</v>
      </c>
      <c r="K186" s="338">
        <v>10</v>
      </c>
      <c r="L186" s="338">
        <v>98</v>
      </c>
      <c r="M186" s="338">
        <v>5</v>
      </c>
      <c r="N186" s="338">
        <v>51</v>
      </c>
      <c r="O186" s="338">
        <v>8566</v>
      </c>
      <c r="P186" s="338">
        <f>215393-8566</f>
        <v>206827</v>
      </c>
      <c r="Q186" s="338">
        <v>852</v>
      </c>
      <c r="R186" s="338">
        <v>3140</v>
      </c>
      <c r="S186" s="338">
        <v>2197</v>
      </c>
      <c r="T186" s="338">
        <v>191</v>
      </c>
      <c r="U186" s="338">
        <v>61</v>
      </c>
      <c r="V186" s="338">
        <v>63</v>
      </c>
      <c r="W186" s="338">
        <v>1345</v>
      </c>
      <c r="X186" s="338">
        <v>7224</v>
      </c>
      <c r="Y186" s="340">
        <v>1</v>
      </c>
      <c r="Z186" s="338">
        <v>484007</v>
      </c>
      <c r="AA186" s="340">
        <v>2</v>
      </c>
      <c r="AB186" s="338">
        <v>163527</v>
      </c>
      <c r="AC186" s="342">
        <v>3</v>
      </c>
      <c r="AD186" s="338">
        <v>33216</v>
      </c>
      <c r="AE186" s="339">
        <f t="shared" si="47"/>
        <v>2068</v>
      </c>
      <c r="AF186" s="339">
        <f t="shared" si="63"/>
        <v>1551</v>
      </c>
      <c r="AG186" s="339">
        <f t="shared" si="64"/>
        <v>459</v>
      </c>
      <c r="AH186" s="339">
        <f>ROUNDUP((W186+X186)*100/3*2/10000,0)</f>
        <v>58</v>
      </c>
      <c r="AI186" s="339">
        <v>2406</v>
      </c>
      <c r="AJ186" s="339">
        <f t="shared" si="48"/>
        <v>-338</v>
      </c>
      <c r="AK186" s="108" t="s">
        <v>395</v>
      </c>
    </row>
    <row r="187" spans="1:37" s="65" customFormat="1" ht="28.5" customHeight="1">
      <c r="A187" s="113" t="s">
        <v>193</v>
      </c>
      <c r="B187" s="109">
        <v>130531</v>
      </c>
      <c r="C187" s="339">
        <v>169040</v>
      </c>
      <c r="D187" s="339">
        <v>168745</v>
      </c>
      <c r="E187" s="339">
        <v>121341</v>
      </c>
      <c r="F187" s="339">
        <v>120845</v>
      </c>
      <c r="G187" s="339">
        <v>47699</v>
      </c>
      <c r="H187" s="339">
        <v>47900</v>
      </c>
      <c r="I187" s="338">
        <v>15</v>
      </c>
      <c r="J187" s="338">
        <v>559011</v>
      </c>
      <c r="K187" s="338">
        <v>10</v>
      </c>
      <c r="L187" s="338">
        <v>99</v>
      </c>
      <c r="M187" s="338">
        <v>5</v>
      </c>
      <c r="N187" s="338">
        <v>100</v>
      </c>
      <c r="O187" s="338">
        <v>10875</v>
      </c>
      <c r="P187" s="338">
        <v>87900</v>
      </c>
      <c r="Q187" s="338">
        <v>253</v>
      </c>
      <c r="R187" s="338">
        <v>728</v>
      </c>
      <c r="S187" s="338">
        <v>448</v>
      </c>
      <c r="T187" s="338">
        <v>89</v>
      </c>
      <c r="U187" s="338">
        <v>37</v>
      </c>
      <c r="V187" s="338">
        <v>29</v>
      </c>
      <c r="W187" s="338">
        <v>617</v>
      </c>
      <c r="X187" s="338">
        <v>10261</v>
      </c>
      <c r="Y187" s="338">
        <v>1</v>
      </c>
      <c r="Z187" s="338">
        <v>273554</v>
      </c>
      <c r="AA187" s="338">
        <v>2</v>
      </c>
      <c r="AB187" s="338">
        <v>76382</v>
      </c>
      <c r="AC187" s="338">
        <v>3</v>
      </c>
      <c r="AD187" s="338">
        <v>25777</v>
      </c>
      <c r="AE187" s="339">
        <f t="shared" si="47"/>
        <v>1144</v>
      </c>
      <c r="AF187" s="339">
        <f t="shared" si="63"/>
        <v>864</v>
      </c>
      <c r="AG187" s="339">
        <f t="shared" si="64"/>
        <v>205</v>
      </c>
      <c r="AH187" s="339">
        <f>ROUNDUP((W187+X187)*100/3*2/10000+1.83,0)</f>
        <v>75</v>
      </c>
      <c r="AI187" s="339">
        <v>1348</v>
      </c>
      <c r="AJ187" s="339">
        <f t="shared" si="48"/>
        <v>-204</v>
      </c>
      <c r="AK187" s="114" t="s">
        <v>396</v>
      </c>
    </row>
    <row r="188" spans="1:37" s="65" customFormat="1" ht="28.5" customHeight="1">
      <c r="A188" s="113" t="s">
        <v>194</v>
      </c>
      <c r="B188" s="109">
        <v>130535</v>
      </c>
      <c r="C188" s="337">
        <v>243054</v>
      </c>
      <c r="D188" s="337">
        <v>242841</v>
      </c>
      <c r="E188" s="337">
        <v>193530</v>
      </c>
      <c r="F188" s="337">
        <v>193442</v>
      </c>
      <c r="G188" s="337">
        <v>49524</v>
      </c>
      <c r="H188" s="337">
        <v>49399</v>
      </c>
      <c r="I188" s="338">
        <v>15</v>
      </c>
      <c r="J188" s="338">
        <v>597070</v>
      </c>
      <c r="K188" s="338">
        <v>10</v>
      </c>
      <c r="L188" s="338">
        <v>53</v>
      </c>
      <c r="M188" s="338">
        <v>5</v>
      </c>
      <c r="N188" s="338">
        <v>-160</v>
      </c>
      <c r="O188" s="338">
        <v>9827</v>
      </c>
      <c r="P188" s="338">
        <v>154621</v>
      </c>
      <c r="Q188" s="338">
        <v>916</v>
      </c>
      <c r="R188" s="338">
        <v>1876</v>
      </c>
      <c r="S188" s="338">
        <v>1089</v>
      </c>
      <c r="T188" s="338">
        <v>167</v>
      </c>
      <c r="U188" s="338">
        <v>46</v>
      </c>
      <c r="V188" s="338">
        <v>97</v>
      </c>
      <c r="W188" s="338">
        <v>314</v>
      </c>
      <c r="X188" s="338">
        <v>9826</v>
      </c>
      <c r="Y188" s="340">
        <v>1</v>
      </c>
      <c r="Z188" s="338">
        <v>295080</v>
      </c>
      <c r="AA188" s="340">
        <v>2</v>
      </c>
      <c r="AB188" s="338">
        <v>93598</v>
      </c>
      <c r="AC188" s="342">
        <v>3</v>
      </c>
      <c r="AD188" s="338">
        <v>9335</v>
      </c>
      <c r="AE188" s="339">
        <f t="shared" si="47"/>
        <v>1337</v>
      </c>
      <c r="AF188" s="339">
        <f t="shared" si="63"/>
        <v>922</v>
      </c>
      <c r="AG188" s="339">
        <f t="shared" si="64"/>
        <v>347</v>
      </c>
      <c r="AH188" s="339">
        <f>ROUNDUP((W188+X188)*100/3*2/10000,0)</f>
        <v>68</v>
      </c>
      <c r="AI188" s="339">
        <v>1551</v>
      </c>
      <c r="AJ188" s="339">
        <f t="shared" si="48"/>
        <v>-214</v>
      </c>
      <c r="AK188" s="108" t="s">
        <v>397</v>
      </c>
    </row>
    <row r="189" spans="1:37" s="65" customFormat="1" ht="28.5" customHeight="1">
      <c r="A189" s="109" t="s">
        <v>195</v>
      </c>
      <c r="B189" s="109">
        <v>130522</v>
      </c>
      <c r="C189" s="338">
        <v>114219</v>
      </c>
      <c r="D189" s="338">
        <v>113682</v>
      </c>
      <c r="E189" s="338">
        <v>80953</v>
      </c>
      <c r="F189" s="338">
        <v>80934</v>
      </c>
      <c r="G189" s="338">
        <v>33266</v>
      </c>
      <c r="H189" s="338">
        <v>32748</v>
      </c>
      <c r="I189" s="338">
        <v>15</v>
      </c>
      <c r="J189" s="338">
        <v>405585</v>
      </c>
      <c r="K189" s="338"/>
      <c r="L189" s="338"/>
      <c r="M189" s="338">
        <v>5</v>
      </c>
      <c r="N189" s="338">
        <v>1</v>
      </c>
      <c r="O189" s="338">
        <v>9364</v>
      </c>
      <c r="P189" s="338">
        <v>80896</v>
      </c>
      <c r="Q189" s="338">
        <v>252</v>
      </c>
      <c r="R189" s="338">
        <v>1097</v>
      </c>
      <c r="S189" s="338">
        <v>755</v>
      </c>
      <c r="T189" s="338">
        <v>127</v>
      </c>
      <c r="U189" s="338">
        <v>36</v>
      </c>
      <c r="V189" s="338">
        <v>72</v>
      </c>
      <c r="W189" s="338">
        <v>1237</v>
      </c>
      <c r="X189" s="338">
        <v>8127</v>
      </c>
      <c r="Y189" s="338">
        <v>1</v>
      </c>
      <c r="Z189" s="338">
        <v>250957</v>
      </c>
      <c r="AA189" s="338">
        <v>2</v>
      </c>
      <c r="AB189" s="338">
        <v>36952</v>
      </c>
      <c r="AC189" s="338">
        <v>3</v>
      </c>
      <c r="AD189" s="338">
        <v>13580</v>
      </c>
      <c r="AE189" s="339">
        <f t="shared" si="47"/>
        <v>882</v>
      </c>
      <c r="AF189" s="339">
        <f t="shared" si="63"/>
        <v>627</v>
      </c>
      <c r="AG189" s="339">
        <f t="shared" si="64"/>
        <v>192</v>
      </c>
      <c r="AH189" s="339">
        <f>ROUNDUP((W189+X189)*100/3*2/10000,0)</f>
        <v>63</v>
      </c>
      <c r="AI189" s="339">
        <v>921</v>
      </c>
      <c r="AJ189" s="339">
        <f t="shared" si="48"/>
        <v>-39</v>
      </c>
      <c r="AK189" s="114" t="s">
        <v>398</v>
      </c>
    </row>
    <row r="190" spans="1:37" s="65" customFormat="1" ht="28.5" customHeight="1">
      <c r="A190" s="109" t="s">
        <v>196</v>
      </c>
      <c r="B190" s="109">
        <v>130524</v>
      </c>
      <c r="C190" s="338">
        <v>97953</v>
      </c>
      <c r="D190" s="338">
        <v>98223</v>
      </c>
      <c r="E190" s="338">
        <v>64570</v>
      </c>
      <c r="F190" s="338">
        <v>64220</v>
      </c>
      <c r="G190" s="338">
        <v>33383</v>
      </c>
      <c r="H190" s="338">
        <v>34003</v>
      </c>
      <c r="I190" s="338">
        <v>15</v>
      </c>
      <c r="J190" s="338">
        <v>391261</v>
      </c>
      <c r="K190" s="338">
        <v>10</v>
      </c>
      <c r="L190" s="338">
        <v>12</v>
      </c>
      <c r="M190" s="338"/>
      <c r="N190" s="338"/>
      <c r="O190" s="338">
        <v>4174</v>
      </c>
      <c r="P190" s="338">
        <v>46121</v>
      </c>
      <c r="Q190" s="338">
        <v>253</v>
      </c>
      <c r="R190" s="338">
        <v>696</v>
      </c>
      <c r="S190" s="338">
        <v>335</v>
      </c>
      <c r="T190" s="338">
        <v>29</v>
      </c>
      <c r="U190" s="338">
        <v>5</v>
      </c>
      <c r="V190" s="338">
        <v>10</v>
      </c>
      <c r="W190" s="338">
        <v>130</v>
      </c>
      <c r="X190" s="338">
        <v>4090</v>
      </c>
      <c r="Y190" s="340">
        <v>1</v>
      </c>
      <c r="Z190" s="338">
        <v>182894</v>
      </c>
      <c r="AA190" s="340">
        <v>2</v>
      </c>
      <c r="AB190" s="338">
        <v>64250</v>
      </c>
      <c r="AC190" s="342">
        <v>3</v>
      </c>
      <c r="AD190" s="338">
        <v>19544</v>
      </c>
      <c r="AE190" s="339">
        <f t="shared" si="47"/>
        <v>742</v>
      </c>
      <c r="AF190" s="339">
        <f t="shared" si="63"/>
        <v>606</v>
      </c>
      <c r="AG190" s="339">
        <f t="shared" si="64"/>
        <v>107</v>
      </c>
      <c r="AH190" s="339">
        <f>ROUNDUP((W190+X190)*100/3*2/10000,0)</f>
        <v>29</v>
      </c>
      <c r="AI190" s="339">
        <v>896</v>
      </c>
      <c r="AJ190" s="339">
        <f t="shared" si="48"/>
        <v>-154</v>
      </c>
      <c r="AK190" s="108" t="s">
        <v>399</v>
      </c>
    </row>
    <row r="191" spans="1:37" ht="28.5" customHeight="1">
      <c r="A191" s="60" t="s">
        <v>197</v>
      </c>
      <c r="B191" s="60">
        <v>130521</v>
      </c>
      <c r="C191" s="345">
        <v>219068</v>
      </c>
      <c r="D191" s="345">
        <v>217645</v>
      </c>
      <c r="E191" s="345">
        <v>163054</v>
      </c>
      <c r="F191" s="345">
        <v>160513</v>
      </c>
      <c r="G191" s="345">
        <v>56014</v>
      </c>
      <c r="H191" s="345">
        <v>57132</v>
      </c>
      <c r="I191" s="346">
        <v>15</v>
      </c>
      <c r="J191" s="346">
        <v>675470</v>
      </c>
      <c r="K191" s="346"/>
      <c r="L191" s="346"/>
      <c r="M191" s="346"/>
      <c r="N191" s="346"/>
      <c r="O191" s="346">
        <v>6345</v>
      </c>
      <c r="P191" s="346">
        <v>127577</v>
      </c>
      <c r="Q191" s="346">
        <v>1014</v>
      </c>
      <c r="R191" s="346">
        <v>1799</v>
      </c>
      <c r="S191" s="346">
        <v>462</v>
      </c>
      <c r="T191" s="346">
        <v>142</v>
      </c>
      <c r="U191" s="346">
        <v>40</v>
      </c>
      <c r="V191" s="346">
        <v>48</v>
      </c>
      <c r="W191" s="346">
        <v>119</v>
      </c>
      <c r="X191" s="346">
        <v>6638</v>
      </c>
      <c r="Y191" s="347">
        <v>1</v>
      </c>
      <c r="Z191" s="346">
        <v>333336</v>
      </c>
      <c r="AA191" s="348">
        <v>2</v>
      </c>
      <c r="AB191" s="346">
        <v>96996</v>
      </c>
      <c r="AC191" s="346">
        <v>3</v>
      </c>
      <c r="AD191" s="346">
        <v>27396</v>
      </c>
      <c r="AE191" s="346">
        <f t="shared" si="47"/>
        <v>1208</v>
      </c>
      <c r="AF191" s="346">
        <f t="shared" si="63"/>
        <v>1044</v>
      </c>
      <c r="AG191" s="346">
        <f>ROUNDUP(((O191+P191)*30+Q191*45+R191*60+S191*75+T191*90+U191*105+V191*120)/3/10000,0)</f>
        <v>141</v>
      </c>
      <c r="AH191" s="346">
        <f>ROUNDUP((W191+X191)*100/3/10000,0)</f>
        <v>23</v>
      </c>
      <c r="AI191" s="346">
        <v>1423</v>
      </c>
      <c r="AJ191" s="346">
        <f t="shared" si="48"/>
        <v>-215</v>
      </c>
      <c r="AK191" s="60" t="s">
        <v>400</v>
      </c>
    </row>
    <row r="192" spans="1:37" ht="28.5" customHeight="1">
      <c r="A192" s="60" t="s">
        <v>37</v>
      </c>
      <c r="B192" s="60">
        <v>130502</v>
      </c>
      <c r="C192" s="346">
        <v>59719</v>
      </c>
      <c r="D192" s="346">
        <v>61019</v>
      </c>
      <c r="E192" s="346">
        <v>42514</v>
      </c>
      <c r="F192" s="346">
        <v>43119</v>
      </c>
      <c r="G192" s="346">
        <v>17205</v>
      </c>
      <c r="H192" s="346">
        <v>17900</v>
      </c>
      <c r="I192" s="346">
        <v>15</v>
      </c>
      <c r="J192" s="346">
        <v>214942</v>
      </c>
      <c r="K192" s="346"/>
      <c r="L192" s="346"/>
      <c r="M192" s="346"/>
      <c r="N192" s="346"/>
      <c r="O192" s="346">
        <v>2973</v>
      </c>
      <c r="P192" s="346">
        <v>24756</v>
      </c>
      <c r="Q192" s="346">
        <v>327</v>
      </c>
      <c r="R192" s="346">
        <v>1186</v>
      </c>
      <c r="S192" s="346">
        <v>1944</v>
      </c>
      <c r="T192" s="346">
        <v>793</v>
      </c>
      <c r="U192" s="346">
        <v>165</v>
      </c>
      <c r="V192" s="346">
        <v>230</v>
      </c>
      <c r="W192" s="346">
        <v>570</v>
      </c>
      <c r="X192" s="346">
        <v>2991</v>
      </c>
      <c r="Y192" s="347">
        <v>1</v>
      </c>
      <c r="Z192" s="346">
        <v>116484</v>
      </c>
      <c r="AA192" s="348">
        <v>2</v>
      </c>
      <c r="AB192" s="346">
        <v>50628</v>
      </c>
      <c r="AC192" s="346">
        <v>3</v>
      </c>
      <c r="AD192" s="346">
        <v>30708</v>
      </c>
      <c r="AE192" s="346">
        <f t="shared" si="47"/>
        <v>390</v>
      </c>
      <c r="AF192" s="346">
        <f t="shared" si="63"/>
        <v>338</v>
      </c>
      <c r="AG192" s="346">
        <f>ROUNDUP(((O192+P192)*30+Q192*45+R192*60+S192*75+T192*90+U192*105+V192*120)/3/10000,0)</f>
        <v>40</v>
      </c>
      <c r="AH192" s="346">
        <f>ROUNDUP((W192+X192)*100/3/10000,0)</f>
        <v>12</v>
      </c>
      <c r="AI192" s="346">
        <v>430</v>
      </c>
      <c r="AJ192" s="346">
        <f t="shared" si="48"/>
        <v>-40</v>
      </c>
      <c r="AK192" s="61" t="s">
        <v>401</v>
      </c>
    </row>
    <row r="193" spans="1:37" ht="28.5" customHeight="1">
      <c r="A193" s="60" t="s">
        <v>58</v>
      </c>
      <c r="B193" s="60">
        <v>130503</v>
      </c>
      <c r="C193" s="346">
        <v>66249</v>
      </c>
      <c r="D193" s="346">
        <v>65934</v>
      </c>
      <c r="E193" s="346">
        <v>48468</v>
      </c>
      <c r="F193" s="346">
        <v>48915</v>
      </c>
      <c r="G193" s="346">
        <v>17781</v>
      </c>
      <c r="H193" s="346">
        <v>17019</v>
      </c>
      <c r="I193" s="346">
        <v>15</v>
      </c>
      <c r="J193" s="346">
        <v>209900</v>
      </c>
      <c r="K193" s="346">
        <v>10</v>
      </c>
      <c r="L193" s="346">
        <v>1</v>
      </c>
      <c r="M193" s="346">
        <v>5</v>
      </c>
      <c r="N193" s="346">
        <v>9</v>
      </c>
      <c r="O193" s="346">
        <v>2802</v>
      </c>
      <c r="P193" s="346">
        <v>34706</v>
      </c>
      <c r="Q193" s="346">
        <v>248</v>
      </c>
      <c r="R193" s="346">
        <v>925</v>
      </c>
      <c r="S193" s="346">
        <v>1485</v>
      </c>
      <c r="T193" s="346">
        <v>553</v>
      </c>
      <c r="U193" s="346">
        <v>95</v>
      </c>
      <c r="V193" s="346">
        <v>166</v>
      </c>
      <c r="W193" s="346">
        <v>717</v>
      </c>
      <c r="X193" s="346">
        <v>2085</v>
      </c>
      <c r="Y193" s="347">
        <v>1</v>
      </c>
      <c r="Z193" s="346">
        <v>92159</v>
      </c>
      <c r="AA193" s="348">
        <v>2</v>
      </c>
      <c r="AB193" s="346">
        <v>33084</v>
      </c>
      <c r="AC193" s="346">
        <v>3</v>
      </c>
      <c r="AD193" s="346">
        <v>12564</v>
      </c>
      <c r="AE193" s="346">
        <f t="shared" si="47"/>
        <v>382</v>
      </c>
      <c r="AF193" s="346">
        <f t="shared" si="63"/>
        <v>325</v>
      </c>
      <c r="AG193" s="346">
        <f>ROUNDUP(((O193+P193)*30+Q193*45+R193*60+S193*75+T193*90+U193*105+V193*120)/3/10000,0)</f>
        <v>47</v>
      </c>
      <c r="AH193" s="346">
        <f>ROUNDUP((W193+X193)*100/3/10000,0)</f>
        <v>10</v>
      </c>
      <c r="AI193" s="346">
        <v>266</v>
      </c>
      <c r="AJ193" s="346">
        <f t="shared" si="48"/>
        <v>116</v>
      </c>
      <c r="AK193" s="59" t="s">
        <v>402</v>
      </c>
    </row>
    <row r="194" spans="1:37" ht="28.5" customHeight="1">
      <c r="A194" s="60" t="s">
        <v>104</v>
      </c>
      <c r="B194" s="60">
        <v>130511</v>
      </c>
      <c r="C194" s="346">
        <v>102595</v>
      </c>
      <c r="D194" s="346">
        <v>103306</v>
      </c>
      <c r="E194" s="346">
        <v>78468</v>
      </c>
      <c r="F194" s="346">
        <v>77844</v>
      </c>
      <c r="G194" s="346">
        <v>24127</v>
      </c>
      <c r="H194" s="346">
        <v>25462</v>
      </c>
      <c r="I194" s="346">
        <v>15</v>
      </c>
      <c r="J194" s="346">
        <v>266116</v>
      </c>
      <c r="K194" s="346"/>
      <c r="L194" s="346"/>
      <c r="M194" s="346"/>
      <c r="N194" s="346"/>
      <c r="O194" s="346">
        <v>2057</v>
      </c>
      <c r="P194" s="346">
        <v>62250</v>
      </c>
      <c r="Q194" s="346">
        <v>431</v>
      </c>
      <c r="R194" s="346">
        <v>585</v>
      </c>
      <c r="S194" s="346">
        <v>174</v>
      </c>
      <c r="T194" s="346">
        <v>55</v>
      </c>
      <c r="U194" s="346">
        <v>13</v>
      </c>
      <c r="V194" s="346">
        <v>25</v>
      </c>
      <c r="W194" s="346">
        <v>1128</v>
      </c>
      <c r="X194" s="346">
        <v>929</v>
      </c>
      <c r="Y194" s="347">
        <v>1</v>
      </c>
      <c r="Z194" s="346">
        <v>132692</v>
      </c>
      <c r="AA194" s="348">
        <v>2</v>
      </c>
      <c r="AB194" s="346">
        <v>35446</v>
      </c>
      <c r="AC194" s="346">
        <v>3</v>
      </c>
      <c r="AD194" s="346">
        <v>10789</v>
      </c>
      <c r="AE194" s="346">
        <f t="shared" si="47"/>
        <v>485</v>
      </c>
      <c r="AF194" s="346">
        <f t="shared" si="63"/>
        <v>411</v>
      </c>
      <c r="AG194" s="346">
        <f>ROUNDUP(((O194+P194)*30+Q194*45+R194*60+S194*75+T194*90+U194*105+V194*120)/3/10000,0)</f>
        <v>67</v>
      </c>
      <c r="AH194" s="346">
        <f>ROUNDUP((W194+X194)*100/3/10000,0)</f>
        <v>7</v>
      </c>
      <c r="AI194" s="346">
        <v>802</v>
      </c>
      <c r="AJ194" s="346">
        <f t="shared" si="48"/>
        <v>-317</v>
      </c>
      <c r="AK194" s="59" t="s">
        <v>403</v>
      </c>
    </row>
    <row r="195" spans="1:37" s="72" customFormat="1" ht="28.5" customHeight="1">
      <c r="A195" s="115" t="s">
        <v>198</v>
      </c>
      <c r="B195" s="74">
        <v>131100</v>
      </c>
      <c r="C195" s="349">
        <f>SUM(C196:C208)</f>
        <v>2381828</v>
      </c>
      <c r="D195" s="349">
        <f>SUM(D196:D208)</f>
        <v>2381198</v>
      </c>
      <c r="E195" s="349">
        <f t="shared" ref="E195:H195" si="65">SUM(E196:E208)</f>
        <v>1610516</v>
      </c>
      <c r="F195" s="349">
        <f t="shared" si="65"/>
        <v>1606375</v>
      </c>
      <c r="G195" s="349">
        <f t="shared" si="65"/>
        <v>771313</v>
      </c>
      <c r="H195" s="349">
        <f t="shared" si="65"/>
        <v>774823</v>
      </c>
      <c r="I195" s="233">
        <v>15</v>
      </c>
      <c r="J195" s="233">
        <f>SUM(J196:J208)</f>
        <v>9074458</v>
      </c>
      <c r="K195" s="233">
        <v>10</v>
      </c>
      <c r="L195" s="233">
        <f>SUM(L196:L208)</f>
        <v>-1114</v>
      </c>
      <c r="M195" s="233">
        <v>5</v>
      </c>
      <c r="N195" s="233">
        <f>SUM(N196:N208)</f>
        <v>-2050</v>
      </c>
      <c r="O195" s="233">
        <f>SUM(O196:O208)</f>
        <v>59574</v>
      </c>
      <c r="P195" s="233">
        <f t="shared" ref="P195:X195" si="66">SUM(P196:P208)</f>
        <v>1268700</v>
      </c>
      <c r="Q195" s="233">
        <f t="shared" si="66"/>
        <v>19062</v>
      </c>
      <c r="R195" s="233">
        <f t="shared" si="66"/>
        <v>51541</v>
      </c>
      <c r="S195" s="233">
        <f t="shared" si="66"/>
        <v>15131</v>
      </c>
      <c r="T195" s="233">
        <f t="shared" si="66"/>
        <v>4510</v>
      </c>
      <c r="U195" s="233">
        <f t="shared" si="66"/>
        <v>1438</v>
      </c>
      <c r="V195" s="233">
        <f t="shared" si="66"/>
        <v>2315</v>
      </c>
      <c r="W195" s="233">
        <f t="shared" si="66"/>
        <v>11187</v>
      </c>
      <c r="X195" s="233">
        <f t="shared" si="66"/>
        <v>50749</v>
      </c>
      <c r="Y195" s="160">
        <v>1</v>
      </c>
      <c r="Z195" s="233">
        <f>SUM(Z196:Z208)</f>
        <v>4612363</v>
      </c>
      <c r="AA195" s="161">
        <v>2</v>
      </c>
      <c r="AB195" s="233">
        <f>SUM(AB196:AB208)</f>
        <v>1461747</v>
      </c>
      <c r="AC195" s="161">
        <v>3</v>
      </c>
      <c r="AD195" s="233">
        <f t="shared" ref="AD195" si="67">SUM(AD196:AD208)</f>
        <v>395523</v>
      </c>
      <c r="AE195" s="233">
        <f t="shared" si="47"/>
        <v>17278</v>
      </c>
      <c r="AF195" s="233">
        <f>SUM(AF196:AF208)</f>
        <v>14052</v>
      </c>
      <c r="AG195" s="233">
        <f>SUM(AG196:AG208)</f>
        <v>2828</v>
      </c>
      <c r="AH195" s="233">
        <f>SUM(AH196:AH208)</f>
        <v>398</v>
      </c>
      <c r="AI195" s="233">
        <v>21029</v>
      </c>
      <c r="AJ195" s="233">
        <f t="shared" si="48"/>
        <v>-3751</v>
      </c>
      <c r="AK195" s="89"/>
    </row>
    <row r="196" spans="1:37" s="65" customFormat="1" ht="28.5" customHeight="1">
      <c r="A196" s="109" t="s">
        <v>199</v>
      </c>
      <c r="B196" s="109">
        <v>131121</v>
      </c>
      <c r="C196" s="247">
        <v>244173</v>
      </c>
      <c r="D196" s="247">
        <v>244844</v>
      </c>
      <c r="E196" s="247">
        <v>170057</v>
      </c>
      <c r="F196" s="247">
        <v>170643</v>
      </c>
      <c r="G196" s="247">
        <v>74116</v>
      </c>
      <c r="H196" s="247">
        <v>74201</v>
      </c>
      <c r="I196" s="243">
        <v>15</v>
      </c>
      <c r="J196" s="243">
        <v>879613</v>
      </c>
      <c r="K196" s="243">
        <v>10</v>
      </c>
      <c r="L196" s="243">
        <v>-194</v>
      </c>
      <c r="M196" s="243">
        <v>5</v>
      </c>
      <c r="N196" s="243">
        <v>-256</v>
      </c>
      <c r="O196" s="243">
        <v>6395</v>
      </c>
      <c r="P196" s="243">
        <v>140403</v>
      </c>
      <c r="Q196" s="243">
        <v>1768</v>
      </c>
      <c r="R196" s="243">
        <v>4600</v>
      </c>
      <c r="S196" s="243">
        <v>405</v>
      </c>
      <c r="T196" s="243">
        <v>480</v>
      </c>
      <c r="U196" s="243">
        <v>173</v>
      </c>
      <c r="V196" s="243">
        <v>258</v>
      </c>
      <c r="W196" s="243">
        <v>1100</v>
      </c>
      <c r="X196" s="243">
        <v>5496</v>
      </c>
      <c r="Y196" s="163">
        <v>1</v>
      </c>
      <c r="Z196" s="243">
        <v>197160</v>
      </c>
      <c r="AA196" s="163">
        <v>2</v>
      </c>
      <c r="AB196" s="243">
        <v>52779</v>
      </c>
      <c r="AC196" s="164">
        <v>3</v>
      </c>
      <c r="AD196" s="243">
        <v>19817</v>
      </c>
      <c r="AE196" s="243">
        <f t="shared" si="47"/>
        <v>1709</v>
      </c>
      <c r="AF196" s="243">
        <f t="shared" ref="AF196:AF212" si="68">ROUNDUP((I196*J196+K196*L196+M196*N196+(Y196*Z196+AA196*AB196+AC196*AD196)/2)/10000,0)</f>
        <v>1338</v>
      </c>
      <c r="AG196" s="243">
        <f t="shared" ref="AG196:AG204" si="69">ROUNDUP(((O196+P196)*30+Q196*45+R196*60+S196*75+T196*90+U196*105+V196*120)/3*2/10000,0)</f>
        <v>326</v>
      </c>
      <c r="AH196" s="243">
        <f>ROUNDUP((W196+X196)*100/3*2/10000+0.3015,0)</f>
        <v>45</v>
      </c>
      <c r="AI196" s="243">
        <v>2273</v>
      </c>
      <c r="AJ196" s="243">
        <f t="shared" si="48"/>
        <v>-564</v>
      </c>
      <c r="AK196" s="89" t="s">
        <v>264</v>
      </c>
    </row>
    <row r="197" spans="1:37" s="65" customFormat="1" ht="28.5" customHeight="1">
      <c r="A197" s="109" t="s">
        <v>200</v>
      </c>
      <c r="B197" s="109">
        <v>131125</v>
      </c>
      <c r="C197" s="243">
        <v>194393</v>
      </c>
      <c r="D197" s="243">
        <v>191973</v>
      </c>
      <c r="E197" s="243">
        <v>126136</v>
      </c>
      <c r="F197" s="243">
        <v>124968</v>
      </c>
      <c r="G197" s="243">
        <v>68258</v>
      </c>
      <c r="H197" s="243">
        <v>67005</v>
      </c>
      <c r="I197" s="243">
        <v>15</v>
      </c>
      <c r="J197" s="243">
        <v>750688</v>
      </c>
      <c r="K197" s="243">
        <v>10</v>
      </c>
      <c r="L197" s="243">
        <v>43</v>
      </c>
      <c r="M197" s="243">
        <v>5</v>
      </c>
      <c r="N197" s="243">
        <v>27</v>
      </c>
      <c r="O197" s="243">
        <v>3194</v>
      </c>
      <c r="P197" s="243">
        <v>104172</v>
      </c>
      <c r="Q197" s="243">
        <v>1029</v>
      </c>
      <c r="R197" s="243">
        <v>3344</v>
      </c>
      <c r="S197" s="243">
        <v>799</v>
      </c>
      <c r="T197" s="243">
        <v>282</v>
      </c>
      <c r="U197" s="243">
        <v>77</v>
      </c>
      <c r="V197" s="243">
        <v>137</v>
      </c>
      <c r="W197" s="248">
        <v>804</v>
      </c>
      <c r="X197" s="248">
        <v>2876</v>
      </c>
      <c r="Y197" s="163">
        <v>1</v>
      </c>
      <c r="Z197" s="243">
        <v>368042</v>
      </c>
      <c r="AA197" s="163">
        <v>2</v>
      </c>
      <c r="AB197" s="243">
        <v>129914</v>
      </c>
      <c r="AC197" s="164">
        <v>3</v>
      </c>
      <c r="AD197" s="243">
        <v>38931</v>
      </c>
      <c r="AE197" s="243">
        <f t="shared" si="47"/>
        <v>1428</v>
      </c>
      <c r="AF197" s="243">
        <f t="shared" si="68"/>
        <v>1164</v>
      </c>
      <c r="AG197" s="243">
        <f t="shared" si="69"/>
        <v>239</v>
      </c>
      <c r="AH197" s="243">
        <f t="shared" ref="AH197:AH204" si="70">ROUNDUP((W197+X197)*100/3*2/10000,0)</f>
        <v>25</v>
      </c>
      <c r="AI197" s="243">
        <v>1813</v>
      </c>
      <c r="AJ197" s="243">
        <f t="shared" si="48"/>
        <v>-385</v>
      </c>
      <c r="AK197" s="89" t="s">
        <v>265</v>
      </c>
    </row>
    <row r="198" spans="1:37" s="65" customFormat="1" ht="28.5" customHeight="1">
      <c r="A198" s="109" t="s">
        <v>201</v>
      </c>
      <c r="B198" s="109">
        <v>131122</v>
      </c>
      <c r="C198" s="248">
        <v>178598</v>
      </c>
      <c r="D198" s="248">
        <v>179025</v>
      </c>
      <c r="E198" s="248">
        <v>120168</v>
      </c>
      <c r="F198" s="248">
        <v>120328</v>
      </c>
      <c r="G198" s="248">
        <v>58430</v>
      </c>
      <c r="H198" s="248">
        <v>58697</v>
      </c>
      <c r="I198" s="248">
        <v>15</v>
      </c>
      <c r="J198" s="248">
        <v>683806</v>
      </c>
      <c r="K198" s="248">
        <v>10</v>
      </c>
      <c r="L198" s="248">
        <v>-235</v>
      </c>
      <c r="M198" s="248">
        <v>5</v>
      </c>
      <c r="N198" s="248">
        <v>-251</v>
      </c>
      <c r="O198" s="248">
        <v>6103</v>
      </c>
      <c r="P198" s="248">
        <v>91601</v>
      </c>
      <c r="Q198" s="248">
        <v>1902</v>
      </c>
      <c r="R198" s="248">
        <v>4739</v>
      </c>
      <c r="S198" s="248">
        <v>693</v>
      </c>
      <c r="T198" s="248">
        <v>165</v>
      </c>
      <c r="U198" s="248">
        <v>57</v>
      </c>
      <c r="V198" s="248">
        <v>110</v>
      </c>
      <c r="W198" s="248">
        <v>854</v>
      </c>
      <c r="X198" s="248">
        <v>5247</v>
      </c>
      <c r="Y198" s="248">
        <v>1</v>
      </c>
      <c r="Z198" s="248">
        <v>358315</v>
      </c>
      <c r="AA198" s="163">
        <v>2</v>
      </c>
      <c r="AB198" s="248">
        <v>91135</v>
      </c>
      <c r="AC198" s="164">
        <v>3</v>
      </c>
      <c r="AD198" s="248">
        <v>26852</v>
      </c>
      <c r="AE198" s="243">
        <f t="shared" si="47"/>
        <v>1324</v>
      </c>
      <c r="AF198" s="243">
        <f t="shared" si="68"/>
        <v>1057</v>
      </c>
      <c r="AG198" s="243">
        <f t="shared" si="69"/>
        <v>226</v>
      </c>
      <c r="AH198" s="243">
        <f t="shared" si="70"/>
        <v>41</v>
      </c>
      <c r="AI198" s="243">
        <v>1671</v>
      </c>
      <c r="AJ198" s="243">
        <f t="shared" si="48"/>
        <v>-347</v>
      </c>
      <c r="AK198" s="90" t="s">
        <v>266</v>
      </c>
    </row>
    <row r="199" spans="1:37" s="65" customFormat="1" ht="28.5" customHeight="1">
      <c r="A199" s="109" t="s">
        <v>202</v>
      </c>
      <c r="B199" s="109">
        <v>131126</v>
      </c>
      <c r="C199" s="350">
        <v>282157</v>
      </c>
      <c r="D199" s="350">
        <v>280344</v>
      </c>
      <c r="E199" s="350">
        <v>198372</v>
      </c>
      <c r="F199" s="350">
        <v>197847</v>
      </c>
      <c r="G199" s="350">
        <v>83785</v>
      </c>
      <c r="H199" s="350">
        <v>82497</v>
      </c>
      <c r="I199" s="351">
        <v>15</v>
      </c>
      <c r="J199" s="351">
        <v>984090</v>
      </c>
      <c r="K199" s="351">
        <v>10</v>
      </c>
      <c r="L199" s="351">
        <v>-192</v>
      </c>
      <c r="M199" s="351">
        <v>5</v>
      </c>
      <c r="N199" s="351">
        <v>-272</v>
      </c>
      <c r="O199" s="351">
        <v>7762</v>
      </c>
      <c r="P199" s="351">
        <v>152692</v>
      </c>
      <c r="Q199" s="351">
        <v>1635</v>
      </c>
      <c r="R199" s="351">
        <v>4332</v>
      </c>
      <c r="S199" s="351">
        <v>1486</v>
      </c>
      <c r="T199" s="351">
        <v>721</v>
      </c>
      <c r="U199" s="351">
        <v>224</v>
      </c>
      <c r="V199" s="351">
        <v>404</v>
      </c>
      <c r="W199" s="351">
        <v>1590</v>
      </c>
      <c r="X199" s="351">
        <v>6172</v>
      </c>
      <c r="Y199" s="163">
        <v>1</v>
      </c>
      <c r="Z199" s="351">
        <v>440770</v>
      </c>
      <c r="AA199" s="164">
        <v>2</v>
      </c>
      <c r="AB199" s="351">
        <v>143241</v>
      </c>
      <c r="AC199" s="164">
        <v>3</v>
      </c>
      <c r="AD199" s="351">
        <v>40120</v>
      </c>
      <c r="AE199" s="243">
        <f t="shared" si="47"/>
        <v>1931</v>
      </c>
      <c r="AF199" s="243">
        <f t="shared" si="68"/>
        <v>1519</v>
      </c>
      <c r="AG199" s="243">
        <f t="shared" si="69"/>
        <v>360</v>
      </c>
      <c r="AH199" s="243">
        <f t="shared" si="70"/>
        <v>52</v>
      </c>
      <c r="AI199" s="243">
        <v>2366</v>
      </c>
      <c r="AJ199" s="243">
        <f t="shared" si="48"/>
        <v>-435</v>
      </c>
      <c r="AK199" s="116" t="s">
        <v>267</v>
      </c>
    </row>
    <row r="200" spans="1:37" s="65" customFormat="1" ht="28.5" customHeight="1">
      <c r="A200" s="109" t="s">
        <v>203</v>
      </c>
      <c r="B200" s="109">
        <v>131127</v>
      </c>
      <c r="C200" s="352">
        <v>305213</v>
      </c>
      <c r="D200" s="352">
        <v>304635</v>
      </c>
      <c r="E200" s="352">
        <v>211738</v>
      </c>
      <c r="F200" s="352">
        <v>210556</v>
      </c>
      <c r="G200" s="352">
        <v>93475</v>
      </c>
      <c r="H200" s="352">
        <v>94079</v>
      </c>
      <c r="I200" s="353">
        <v>15</v>
      </c>
      <c r="J200" s="353">
        <v>1113003</v>
      </c>
      <c r="K200" s="353">
        <v>10</v>
      </c>
      <c r="L200" s="353">
        <v>87</v>
      </c>
      <c r="M200" s="353">
        <v>5</v>
      </c>
      <c r="N200" s="353">
        <v>24</v>
      </c>
      <c r="O200" s="353">
        <v>6092</v>
      </c>
      <c r="P200" s="353">
        <v>169365</v>
      </c>
      <c r="Q200" s="353">
        <v>3618</v>
      </c>
      <c r="R200" s="353">
        <v>8977</v>
      </c>
      <c r="S200" s="353">
        <v>1613</v>
      </c>
      <c r="T200" s="353">
        <v>399</v>
      </c>
      <c r="U200" s="353">
        <v>173</v>
      </c>
      <c r="V200" s="353">
        <v>229</v>
      </c>
      <c r="W200" s="353">
        <v>1771</v>
      </c>
      <c r="X200" s="353">
        <v>4714</v>
      </c>
      <c r="Y200" s="354">
        <v>1</v>
      </c>
      <c r="Z200" s="353">
        <v>568749</v>
      </c>
      <c r="AA200" s="354">
        <v>2</v>
      </c>
      <c r="AB200" s="353">
        <v>154207</v>
      </c>
      <c r="AC200" s="355">
        <v>3</v>
      </c>
      <c r="AD200" s="353">
        <v>35963</v>
      </c>
      <c r="AE200" s="243">
        <f t="shared" ref="AE200:AE216" si="71">AF200+AG200+AH200</f>
        <v>2175</v>
      </c>
      <c r="AF200" s="243">
        <f t="shared" si="68"/>
        <v>1719</v>
      </c>
      <c r="AG200" s="243">
        <f t="shared" si="69"/>
        <v>412</v>
      </c>
      <c r="AH200" s="243">
        <f t="shared" si="70"/>
        <v>44</v>
      </c>
      <c r="AI200" s="243">
        <v>2596</v>
      </c>
      <c r="AJ200" s="243">
        <f t="shared" ref="AJ200:AJ216" si="72">AE200-AI200</f>
        <v>-421</v>
      </c>
      <c r="AK200" s="117" t="s">
        <v>268</v>
      </c>
    </row>
    <row r="201" spans="1:37" s="65" customFormat="1" ht="28.5" customHeight="1">
      <c r="A201" s="109" t="s">
        <v>204</v>
      </c>
      <c r="B201" s="109">
        <v>131128</v>
      </c>
      <c r="C201" s="243">
        <v>191381</v>
      </c>
      <c r="D201" s="243">
        <v>193633</v>
      </c>
      <c r="E201" s="243">
        <v>132425</v>
      </c>
      <c r="F201" s="243">
        <v>133737</v>
      </c>
      <c r="G201" s="243">
        <v>58956</v>
      </c>
      <c r="H201" s="243">
        <v>59896</v>
      </c>
      <c r="I201" s="243">
        <v>15</v>
      </c>
      <c r="J201" s="243">
        <v>706474</v>
      </c>
      <c r="K201" s="243">
        <v>10</v>
      </c>
      <c r="L201" s="243">
        <v>104</v>
      </c>
      <c r="M201" s="243">
        <v>5</v>
      </c>
      <c r="N201" s="243">
        <v>32</v>
      </c>
      <c r="O201" s="243">
        <v>7584</v>
      </c>
      <c r="P201" s="243">
        <v>99930</v>
      </c>
      <c r="Q201" s="243">
        <v>2131</v>
      </c>
      <c r="R201" s="243">
        <v>6284</v>
      </c>
      <c r="S201" s="243">
        <v>2883</v>
      </c>
      <c r="T201" s="243">
        <v>416</v>
      </c>
      <c r="U201" s="243">
        <v>115</v>
      </c>
      <c r="V201" s="243">
        <v>162</v>
      </c>
      <c r="W201" s="243">
        <v>448</v>
      </c>
      <c r="X201" s="243">
        <v>7282</v>
      </c>
      <c r="Y201" s="243">
        <v>1</v>
      </c>
      <c r="Z201" s="243">
        <v>372644</v>
      </c>
      <c r="AA201" s="243">
        <v>2</v>
      </c>
      <c r="AB201" s="243">
        <v>99403</v>
      </c>
      <c r="AC201" s="243">
        <v>3</v>
      </c>
      <c r="AD201" s="243">
        <v>22598</v>
      </c>
      <c r="AE201" s="243">
        <f t="shared" si="71"/>
        <v>1410</v>
      </c>
      <c r="AF201" s="243">
        <f t="shared" si="68"/>
        <v>1092</v>
      </c>
      <c r="AG201" s="243">
        <f t="shared" si="69"/>
        <v>266</v>
      </c>
      <c r="AH201" s="243">
        <f t="shared" si="70"/>
        <v>52</v>
      </c>
      <c r="AI201" s="243">
        <v>1638</v>
      </c>
      <c r="AJ201" s="243">
        <f t="shared" si="72"/>
        <v>-228</v>
      </c>
      <c r="AK201" s="89" t="s">
        <v>269</v>
      </c>
    </row>
    <row r="202" spans="1:37" s="65" customFormat="1" ht="28.5" customHeight="1">
      <c r="A202" s="109" t="s">
        <v>205</v>
      </c>
      <c r="B202" s="109">
        <v>131182</v>
      </c>
      <c r="C202" s="350">
        <v>319473</v>
      </c>
      <c r="D202" s="350">
        <v>321287</v>
      </c>
      <c r="E202" s="350">
        <v>203906</v>
      </c>
      <c r="F202" s="350">
        <v>203035</v>
      </c>
      <c r="G202" s="350">
        <v>115567</v>
      </c>
      <c r="H202" s="350">
        <v>118252</v>
      </c>
      <c r="I202" s="243">
        <v>15</v>
      </c>
      <c r="J202" s="243">
        <v>1366732</v>
      </c>
      <c r="K202" s="243">
        <v>10</v>
      </c>
      <c r="L202" s="251">
        <v>-122</v>
      </c>
      <c r="M202" s="243">
        <v>5</v>
      </c>
      <c r="N202" s="251">
        <v>-147</v>
      </c>
      <c r="O202" s="243">
        <v>7195</v>
      </c>
      <c r="P202" s="243">
        <v>158608</v>
      </c>
      <c r="Q202" s="243">
        <v>3041</v>
      </c>
      <c r="R202" s="243">
        <v>9581</v>
      </c>
      <c r="S202" s="243">
        <v>3582</v>
      </c>
      <c r="T202" s="243">
        <v>447</v>
      </c>
      <c r="U202" s="243">
        <v>140</v>
      </c>
      <c r="V202" s="243">
        <v>198</v>
      </c>
      <c r="W202" s="243">
        <v>1724</v>
      </c>
      <c r="X202" s="243">
        <v>5671</v>
      </c>
      <c r="Y202" s="163">
        <v>1</v>
      </c>
      <c r="Z202" s="243">
        <v>1030100</v>
      </c>
      <c r="AA202" s="163">
        <v>2</v>
      </c>
      <c r="AB202" s="243">
        <v>394134</v>
      </c>
      <c r="AC202" s="164">
        <v>3</v>
      </c>
      <c r="AD202" s="243">
        <v>89557</v>
      </c>
      <c r="AE202" s="243">
        <f t="shared" si="71"/>
        <v>2608</v>
      </c>
      <c r="AF202" s="243">
        <f t="shared" si="68"/>
        <v>2155</v>
      </c>
      <c r="AG202" s="243">
        <f t="shared" si="69"/>
        <v>403</v>
      </c>
      <c r="AH202" s="243">
        <f t="shared" si="70"/>
        <v>50</v>
      </c>
      <c r="AI202" s="243">
        <v>3061</v>
      </c>
      <c r="AJ202" s="243">
        <f t="shared" si="72"/>
        <v>-453</v>
      </c>
      <c r="AK202" s="89" t="s">
        <v>270</v>
      </c>
    </row>
    <row r="203" spans="1:37" s="65" customFormat="1" ht="28.5" customHeight="1">
      <c r="A203" s="109" t="s">
        <v>206</v>
      </c>
      <c r="B203" s="109">
        <v>131124</v>
      </c>
      <c r="C203" s="248">
        <v>180244</v>
      </c>
      <c r="D203" s="248">
        <v>178982</v>
      </c>
      <c r="E203" s="248">
        <v>124843</v>
      </c>
      <c r="F203" s="248">
        <v>122045</v>
      </c>
      <c r="G203" s="248">
        <v>55401</v>
      </c>
      <c r="H203" s="248">
        <v>56937</v>
      </c>
      <c r="I203" s="248">
        <v>15</v>
      </c>
      <c r="J203" s="248">
        <v>669286</v>
      </c>
      <c r="K203" s="356"/>
      <c r="L203" s="356"/>
      <c r="M203" s="356"/>
      <c r="N203" s="356"/>
      <c r="O203" s="248">
        <v>4420</v>
      </c>
      <c r="P203" s="248">
        <v>102242</v>
      </c>
      <c r="Q203" s="248">
        <v>992</v>
      </c>
      <c r="R203" s="248">
        <v>2289</v>
      </c>
      <c r="S203" s="248">
        <v>752</v>
      </c>
      <c r="T203" s="248">
        <v>164</v>
      </c>
      <c r="U203" s="248">
        <v>62</v>
      </c>
      <c r="V203" s="248">
        <v>128</v>
      </c>
      <c r="W203" s="248">
        <v>819</v>
      </c>
      <c r="X203" s="248">
        <v>4078</v>
      </c>
      <c r="Y203" s="248">
        <v>1</v>
      </c>
      <c r="Z203" s="248">
        <v>326299</v>
      </c>
      <c r="AA203" s="248">
        <v>2</v>
      </c>
      <c r="AB203" s="248">
        <v>115669</v>
      </c>
      <c r="AC203" s="248">
        <v>3</v>
      </c>
      <c r="AD203" s="248">
        <v>32310</v>
      </c>
      <c r="AE203" s="243">
        <f t="shared" si="71"/>
        <v>1302</v>
      </c>
      <c r="AF203" s="243">
        <f t="shared" si="68"/>
        <v>1037</v>
      </c>
      <c r="AG203" s="243">
        <f t="shared" si="69"/>
        <v>232</v>
      </c>
      <c r="AH203" s="243">
        <f t="shared" si="70"/>
        <v>33</v>
      </c>
      <c r="AI203" s="243">
        <v>1533</v>
      </c>
      <c r="AJ203" s="243">
        <f t="shared" si="72"/>
        <v>-231</v>
      </c>
      <c r="AK203" s="118" t="s">
        <v>271</v>
      </c>
    </row>
    <row r="204" spans="1:37" s="65" customFormat="1" ht="28.5" customHeight="1">
      <c r="A204" s="109" t="s">
        <v>207</v>
      </c>
      <c r="B204" s="109">
        <v>131123</v>
      </c>
      <c r="C204" s="350">
        <v>111874</v>
      </c>
      <c r="D204" s="350">
        <v>113525</v>
      </c>
      <c r="E204" s="350">
        <v>75511</v>
      </c>
      <c r="F204" s="350">
        <v>76115</v>
      </c>
      <c r="G204" s="350">
        <v>36363</v>
      </c>
      <c r="H204" s="350">
        <v>37410</v>
      </c>
      <c r="I204" s="243">
        <v>15</v>
      </c>
      <c r="J204" s="243">
        <v>443164</v>
      </c>
      <c r="K204" s="243">
        <v>10</v>
      </c>
      <c r="L204" s="243">
        <v>-6</v>
      </c>
      <c r="M204" s="243">
        <v>5</v>
      </c>
      <c r="N204" s="243">
        <v>45</v>
      </c>
      <c r="O204" s="243">
        <v>4281</v>
      </c>
      <c r="P204" s="243">
        <v>55817</v>
      </c>
      <c r="Q204" s="243">
        <v>819</v>
      </c>
      <c r="R204" s="243">
        <v>1491</v>
      </c>
      <c r="S204" s="243">
        <v>468</v>
      </c>
      <c r="T204" s="243">
        <v>127</v>
      </c>
      <c r="U204" s="243">
        <v>40</v>
      </c>
      <c r="V204" s="243">
        <v>79</v>
      </c>
      <c r="W204" s="243">
        <v>510</v>
      </c>
      <c r="X204" s="243">
        <v>4001</v>
      </c>
      <c r="Y204" s="163">
        <v>1</v>
      </c>
      <c r="Z204" s="243">
        <v>215266</v>
      </c>
      <c r="AA204" s="163">
        <v>2</v>
      </c>
      <c r="AB204" s="243">
        <v>67143</v>
      </c>
      <c r="AC204" s="164">
        <v>3</v>
      </c>
      <c r="AD204" s="243">
        <v>16207</v>
      </c>
      <c r="AE204" s="243">
        <f t="shared" si="71"/>
        <v>849</v>
      </c>
      <c r="AF204" s="243">
        <f t="shared" si="68"/>
        <v>685</v>
      </c>
      <c r="AG204" s="243">
        <f t="shared" si="69"/>
        <v>133</v>
      </c>
      <c r="AH204" s="243">
        <f t="shared" si="70"/>
        <v>31</v>
      </c>
      <c r="AI204" s="243">
        <v>985</v>
      </c>
      <c r="AJ204" s="243">
        <f t="shared" si="72"/>
        <v>-136</v>
      </c>
      <c r="AK204" s="89" t="s">
        <v>272</v>
      </c>
    </row>
    <row r="205" spans="1:37" ht="28.5" customHeight="1">
      <c r="A205" s="14" t="s">
        <v>208</v>
      </c>
      <c r="B205" s="14">
        <v>131181</v>
      </c>
      <c r="C205" s="286">
        <v>215722</v>
      </c>
      <c r="D205" s="286">
        <v>212062</v>
      </c>
      <c r="E205" s="286">
        <v>141806</v>
      </c>
      <c r="F205" s="286">
        <v>139640</v>
      </c>
      <c r="G205" s="286">
        <v>73916</v>
      </c>
      <c r="H205" s="286">
        <v>72422</v>
      </c>
      <c r="I205" s="357">
        <v>15</v>
      </c>
      <c r="J205" s="357">
        <v>852828</v>
      </c>
      <c r="K205" s="357">
        <v>10</v>
      </c>
      <c r="L205" s="357">
        <v>-418</v>
      </c>
      <c r="M205" s="357">
        <v>5</v>
      </c>
      <c r="N205" s="357">
        <v>-770</v>
      </c>
      <c r="O205" s="357">
        <v>4015</v>
      </c>
      <c r="P205" s="357">
        <v>110154</v>
      </c>
      <c r="Q205" s="357">
        <v>944</v>
      </c>
      <c r="R205" s="357">
        <v>2719</v>
      </c>
      <c r="S205" s="357">
        <v>863</v>
      </c>
      <c r="T205" s="357">
        <v>242</v>
      </c>
      <c r="U205" s="357">
        <v>80</v>
      </c>
      <c r="V205" s="357">
        <v>128</v>
      </c>
      <c r="W205" s="357">
        <v>732</v>
      </c>
      <c r="X205" s="357">
        <v>3373</v>
      </c>
      <c r="Y205" s="213">
        <v>1</v>
      </c>
      <c r="Z205" s="357">
        <v>440715</v>
      </c>
      <c r="AA205" s="220">
        <v>2</v>
      </c>
      <c r="AB205" s="357">
        <v>123443</v>
      </c>
      <c r="AC205" s="220">
        <v>3</v>
      </c>
      <c r="AD205" s="357">
        <v>38479</v>
      </c>
      <c r="AE205" s="357">
        <f t="shared" si="71"/>
        <v>1458</v>
      </c>
      <c r="AF205" s="357">
        <f t="shared" si="68"/>
        <v>1319</v>
      </c>
      <c r="AG205" s="357">
        <f>ROUNDUP(((O205+P205)*30+Q205*45+R205*60+S205*75+T205*90+U205*105+V205*120)/3/10000,0)</f>
        <v>125</v>
      </c>
      <c r="AH205" s="357">
        <f>ROUNDUP((W205+X205)*100/3/10000,0)</f>
        <v>14</v>
      </c>
      <c r="AI205" s="357">
        <v>1812</v>
      </c>
      <c r="AJ205" s="357">
        <f t="shared" si="72"/>
        <v>-354</v>
      </c>
      <c r="AK205" s="20" t="s">
        <v>273</v>
      </c>
    </row>
    <row r="206" spans="1:37" ht="28.5" customHeight="1">
      <c r="A206" s="16" t="s">
        <v>209</v>
      </c>
      <c r="B206" s="16">
        <v>131102</v>
      </c>
      <c r="C206" s="256">
        <v>91336</v>
      </c>
      <c r="D206" s="256">
        <v>92260</v>
      </c>
      <c r="E206" s="256">
        <v>60336</v>
      </c>
      <c r="F206" s="256">
        <v>61294</v>
      </c>
      <c r="G206" s="256">
        <v>31000</v>
      </c>
      <c r="H206" s="256">
        <v>30966</v>
      </c>
      <c r="I206" s="358">
        <v>15</v>
      </c>
      <c r="J206" s="358">
        <v>361865</v>
      </c>
      <c r="K206" s="358">
        <v>10</v>
      </c>
      <c r="L206" s="358">
        <v>-173</v>
      </c>
      <c r="M206" s="358">
        <v>5</v>
      </c>
      <c r="N206" s="358">
        <v>-463</v>
      </c>
      <c r="O206" s="358">
        <v>1744</v>
      </c>
      <c r="P206" s="358">
        <v>45962</v>
      </c>
      <c r="Q206" s="358">
        <v>747</v>
      </c>
      <c r="R206" s="358">
        <v>1959</v>
      </c>
      <c r="S206" s="358">
        <v>1183</v>
      </c>
      <c r="T206" s="358">
        <v>898</v>
      </c>
      <c r="U206" s="358">
        <v>242</v>
      </c>
      <c r="V206" s="358">
        <v>393</v>
      </c>
      <c r="W206" s="358">
        <v>560</v>
      </c>
      <c r="X206" s="358">
        <v>1317</v>
      </c>
      <c r="Y206" s="213">
        <v>1</v>
      </c>
      <c r="Z206" s="358">
        <v>173806</v>
      </c>
      <c r="AA206" s="213">
        <v>2</v>
      </c>
      <c r="AB206" s="358">
        <v>55003</v>
      </c>
      <c r="AC206" s="220">
        <v>3</v>
      </c>
      <c r="AD206" s="358">
        <v>20440</v>
      </c>
      <c r="AE206" s="357">
        <f t="shared" si="71"/>
        <v>628</v>
      </c>
      <c r="AF206" s="357">
        <f t="shared" si="68"/>
        <v>560</v>
      </c>
      <c r="AG206" s="357">
        <f>ROUNDUP(((O206+P206)*30+Q206*45+R206*60+S206*75+T206*90+U206*105+V206*120)/3/10000,0)</f>
        <v>61</v>
      </c>
      <c r="AH206" s="357">
        <f>ROUNDUP((W206+X206)*100/3/10000,0)</f>
        <v>7</v>
      </c>
      <c r="AI206" s="357">
        <v>990</v>
      </c>
      <c r="AJ206" s="357">
        <f t="shared" si="72"/>
        <v>-362</v>
      </c>
      <c r="AK206" s="17" t="s">
        <v>274</v>
      </c>
    </row>
    <row r="207" spans="1:37" ht="28.5" customHeight="1">
      <c r="A207" s="16" t="s">
        <v>210</v>
      </c>
      <c r="B207" s="16">
        <v>131112</v>
      </c>
      <c r="C207" s="286">
        <v>35476</v>
      </c>
      <c r="D207" s="286">
        <v>36296</v>
      </c>
      <c r="E207" s="286">
        <v>23982</v>
      </c>
      <c r="F207" s="286">
        <v>24560</v>
      </c>
      <c r="G207" s="286">
        <v>11494</v>
      </c>
      <c r="H207" s="286">
        <v>11736</v>
      </c>
      <c r="I207" s="359">
        <v>15</v>
      </c>
      <c r="J207" s="360">
        <v>138004</v>
      </c>
      <c r="K207" s="359">
        <v>10</v>
      </c>
      <c r="L207" s="360">
        <v>2</v>
      </c>
      <c r="M207" s="359">
        <v>5</v>
      </c>
      <c r="N207" s="360">
        <v>3</v>
      </c>
      <c r="O207" s="359">
        <v>344</v>
      </c>
      <c r="P207" s="359">
        <v>20723</v>
      </c>
      <c r="Q207" s="359">
        <v>175</v>
      </c>
      <c r="R207" s="359">
        <v>504</v>
      </c>
      <c r="S207" s="359">
        <v>189</v>
      </c>
      <c r="T207" s="359">
        <v>67</v>
      </c>
      <c r="U207" s="359">
        <v>15</v>
      </c>
      <c r="V207" s="359">
        <v>28</v>
      </c>
      <c r="W207" s="359">
        <v>95</v>
      </c>
      <c r="X207" s="359">
        <v>255</v>
      </c>
      <c r="Y207" s="213">
        <v>1</v>
      </c>
      <c r="Z207" s="359">
        <v>59874</v>
      </c>
      <c r="AA207" s="220">
        <v>2</v>
      </c>
      <c r="AB207" s="359">
        <v>18612</v>
      </c>
      <c r="AC207" s="220">
        <v>3</v>
      </c>
      <c r="AD207" s="359">
        <v>8753</v>
      </c>
      <c r="AE207" s="357">
        <f t="shared" si="71"/>
        <v>240</v>
      </c>
      <c r="AF207" s="357">
        <f t="shared" si="68"/>
        <v>214</v>
      </c>
      <c r="AG207" s="357">
        <f>ROUNDUP(((O207+P207)*30+Q207*45+R207*60+S207*75+T207*90+U207*105+V207*120)/3/10000,0)</f>
        <v>24</v>
      </c>
      <c r="AH207" s="357">
        <f>ROUNDUP((W207+X207)*100/3/10000,0)</f>
        <v>2</v>
      </c>
      <c r="AI207" s="357">
        <v>291</v>
      </c>
      <c r="AJ207" s="357">
        <f t="shared" si="72"/>
        <v>-51</v>
      </c>
      <c r="AK207" s="20" t="s">
        <v>275</v>
      </c>
    </row>
    <row r="208" spans="1:37" ht="28.5" customHeight="1">
      <c r="A208" s="19" t="s">
        <v>83</v>
      </c>
      <c r="B208" s="19">
        <v>131111</v>
      </c>
      <c r="C208" s="253">
        <v>31788</v>
      </c>
      <c r="D208" s="253">
        <v>32332</v>
      </c>
      <c r="E208" s="253">
        <v>21236</v>
      </c>
      <c r="F208" s="253">
        <v>21607</v>
      </c>
      <c r="G208" s="253">
        <v>10552</v>
      </c>
      <c r="H208" s="253">
        <v>10725</v>
      </c>
      <c r="I208" s="253">
        <v>15</v>
      </c>
      <c r="J208" s="253">
        <v>124905</v>
      </c>
      <c r="K208" s="253">
        <v>10</v>
      </c>
      <c r="L208" s="253">
        <v>-10</v>
      </c>
      <c r="M208" s="253">
        <v>5</v>
      </c>
      <c r="N208" s="253">
        <v>-22</v>
      </c>
      <c r="O208" s="253">
        <v>445</v>
      </c>
      <c r="P208" s="253">
        <v>17031</v>
      </c>
      <c r="Q208" s="253">
        <v>261</v>
      </c>
      <c r="R208" s="253">
        <v>722</v>
      </c>
      <c r="S208" s="253">
        <v>215</v>
      </c>
      <c r="T208" s="253">
        <v>102</v>
      </c>
      <c r="U208" s="253">
        <v>40</v>
      </c>
      <c r="V208" s="253">
        <v>61</v>
      </c>
      <c r="W208" s="253">
        <v>180</v>
      </c>
      <c r="X208" s="253">
        <v>267</v>
      </c>
      <c r="Y208" s="213">
        <v>1</v>
      </c>
      <c r="Z208" s="253">
        <v>60623</v>
      </c>
      <c r="AA208" s="220">
        <v>2</v>
      </c>
      <c r="AB208" s="253">
        <v>17064</v>
      </c>
      <c r="AC208" s="220">
        <v>3</v>
      </c>
      <c r="AD208" s="253">
        <v>5496</v>
      </c>
      <c r="AE208" s="357">
        <f t="shared" si="71"/>
        <v>216</v>
      </c>
      <c r="AF208" s="357">
        <f t="shared" si="68"/>
        <v>193</v>
      </c>
      <c r="AG208" s="357">
        <f>ROUNDUP(((O208+P208)*30+Q208*45+R208*60+S208*75+T208*90+U208*105+V208*120)/3/10000,0)</f>
        <v>21</v>
      </c>
      <c r="AH208" s="357">
        <f>ROUNDUP((W208+X208)*100/3/10000,0)</f>
        <v>2</v>
      </c>
      <c r="AI208" s="357"/>
      <c r="AJ208" s="357">
        <f t="shared" si="72"/>
        <v>216</v>
      </c>
      <c r="AK208" s="7" t="s">
        <v>276</v>
      </c>
    </row>
    <row r="209" spans="1:37" s="72" customFormat="1" ht="28.5" customHeight="1">
      <c r="A209" s="64" t="s">
        <v>211</v>
      </c>
      <c r="B209" s="64">
        <v>130682</v>
      </c>
      <c r="C209" s="361">
        <v>555718</v>
      </c>
      <c r="D209" s="361">
        <v>576617</v>
      </c>
      <c r="E209" s="361">
        <v>359430</v>
      </c>
      <c r="F209" s="361">
        <v>377093</v>
      </c>
      <c r="G209" s="361">
        <v>196288</v>
      </c>
      <c r="H209" s="361">
        <v>199524</v>
      </c>
      <c r="I209" s="361">
        <v>15</v>
      </c>
      <c r="J209" s="362">
        <v>2356947</v>
      </c>
      <c r="K209" s="361">
        <v>10</v>
      </c>
      <c r="L209" s="361">
        <v>1242</v>
      </c>
      <c r="M209" s="361">
        <v>5</v>
      </c>
      <c r="N209" s="361">
        <v>1810</v>
      </c>
      <c r="O209" s="361">
        <v>15147</v>
      </c>
      <c r="P209" s="361">
        <v>304648</v>
      </c>
      <c r="Q209" s="361">
        <v>3577</v>
      </c>
      <c r="R209" s="361">
        <v>8812</v>
      </c>
      <c r="S209" s="361">
        <v>5066</v>
      </c>
      <c r="T209" s="361">
        <v>847</v>
      </c>
      <c r="U209" s="361">
        <v>175</v>
      </c>
      <c r="V209" s="361">
        <v>254</v>
      </c>
      <c r="W209" s="361">
        <v>2474</v>
      </c>
      <c r="X209" s="361">
        <v>13112</v>
      </c>
      <c r="Y209" s="133">
        <v>1</v>
      </c>
      <c r="Z209" s="363">
        <v>1288698</v>
      </c>
      <c r="AA209" s="312">
        <v>2</v>
      </c>
      <c r="AB209" s="364">
        <v>306181</v>
      </c>
      <c r="AC209" s="312">
        <v>3</v>
      </c>
      <c r="AD209" s="364">
        <v>74178</v>
      </c>
      <c r="AE209" s="364">
        <f t="shared" si="71"/>
        <v>4468</v>
      </c>
      <c r="AF209" s="364">
        <f t="shared" si="68"/>
        <v>3644</v>
      </c>
      <c r="AG209" s="364">
        <f>ROUNDUP(((O209+P209)*30+Q209*45+R209*60+S209*75+T209*90+U209*105+V209*120)/3*2/10000,0)</f>
        <v>720</v>
      </c>
      <c r="AH209" s="364">
        <f>ROUNDUP((W209+X209)*100/3*2/10000,0)</f>
        <v>104</v>
      </c>
      <c r="AI209" s="364">
        <v>5189</v>
      </c>
      <c r="AJ209" s="364">
        <f t="shared" si="72"/>
        <v>-721</v>
      </c>
      <c r="AK209" s="128" t="s">
        <v>427</v>
      </c>
    </row>
    <row r="210" spans="1:37" ht="28.5" customHeight="1">
      <c r="A210" s="120" t="s">
        <v>212</v>
      </c>
      <c r="B210" s="120">
        <v>130682</v>
      </c>
      <c r="C210" s="365">
        <v>555718</v>
      </c>
      <c r="D210" s="365">
        <v>576617</v>
      </c>
      <c r="E210" s="365">
        <v>359430</v>
      </c>
      <c r="F210" s="365">
        <v>377093</v>
      </c>
      <c r="G210" s="365">
        <v>196288</v>
      </c>
      <c r="H210" s="365">
        <v>199524</v>
      </c>
      <c r="I210" s="365">
        <v>15</v>
      </c>
      <c r="J210" s="366">
        <v>2356947</v>
      </c>
      <c r="K210" s="365">
        <v>10</v>
      </c>
      <c r="L210" s="365">
        <v>1242</v>
      </c>
      <c r="M210" s="365">
        <v>5</v>
      </c>
      <c r="N210" s="365">
        <v>1810</v>
      </c>
      <c r="O210" s="367">
        <v>15147</v>
      </c>
      <c r="P210" s="367">
        <v>304648</v>
      </c>
      <c r="Q210" s="367">
        <v>3577</v>
      </c>
      <c r="R210" s="367">
        <v>8812</v>
      </c>
      <c r="S210" s="367">
        <v>5066</v>
      </c>
      <c r="T210" s="367">
        <v>847</v>
      </c>
      <c r="U210" s="367">
        <v>175</v>
      </c>
      <c r="V210" s="367">
        <v>254</v>
      </c>
      <c r="W210" s="365">
        <v>2474</v>
      </c>
      <c r="X210" s="365">
        <v>13112</v>
      </c>
      <c r="Y210" s="149">
        <v>1</v>
      </c>
      <c r="Z210" s="368">
        <v>1288698</v>
      </c>
      <c r="AA210" s="149">
        <v>2</v>
      </c>
      <c r="AB210" s="369">
        <v>306181</v>
      </c>
      <c r="AC210" s="150">
        <v>3</v>
      </c>
      <c r="AD210" s="370">
        <v>74178</v>
      </c>
      <c r="AE210" s="370">
        <f t="shared" si="71"/>
        <v>4468</v>
      </c>
      <c r="AF210" s="370">
        <f t="shared" si="68"/>
        <v>3644</v>
      </c>
      <c r="AG210" s="370">
        <f>ROUNDUP(((O210+P210)*30+Q210*45+R210*60+S210*75+T210*90+U210*105+V210*120)/3*2/10000,0)</f>
        <v>720</v>
      </c>
      <c r="AH210" s="370">
        <f>ROUNDUP((W210+X210)*100/3*2/10000,0)</f>
        <v>104</v>
      </c>
      <c r="AI210" s="370">
        <v>5189</v>
      </c>
      <c r="AJ210" s="370">
        <f t="shared" si="72"/>
        <v>-721</v>
      </c>
      <c r="AK210" s="121"/>
    </row>
    <row r="211" spans="1:37" s="72" customFormat="1" ht="28.5" customHeight="1">
      <c r="A211" s="74" t="s">
        <v>213</v>
      </c>
      <c r="B211" s="74">
        <v>130181</v>
      </c>
      <c r="C211" s="233">
        <v>339944</v>
      </c>
      <c r="D211" s="233">
        <v>338965</v>
      </c>
      <c r="E211" s="233">
        <v>213448</v>
      </c>
      <c r="F211" s="233">
        <v>209516</v>
      </c>
      <c r="G211" s="233">
        <v>126496</v>
      </c>
      <c r="H211" s="233">
        <v>129449</v>
      </c>
      <c r="I211" s="233">
        <v>15</v>
      </c>
      <c r="J211" s="233">
        <v>1530936</v>
      </c>
      <c r="K211" s="233">
        <v>10</v>
      </c>
      <c r="L211" s="233">
        <v>78</v>
      </c>
      <c r="M211" s="233">
        <v>5</v>
      </c>
      <c r="N211" s="233">
        <v>71</v>
      </c>
      <c r="O211" s="233">
        <v>6998</v>
      </c>
      <c r="P211" s="233">
        <v>158175</v>
      </c>
      <c r="Q211" s="233">
        <v>2109</v>
      </c>
      <c r="R211" s="233">
        <v>7714</v>
      </c>
      <c r="S211" s="233">
        <v>1428</v>
      </c>
      <c r="T211" s="233">
        <v>553</v>
      </c>
      <c r="U211" s="233">
        <v>114</v>
      </c>
      <c r="V211" s="233">
        <v>162</v>
      </c>
      <c r="W211" s="233">
        <v>2143</v>
      </c>
      <c r="X211" s="233">
        <v>5107</v>
      </c>
      <c r="Y211" s="160">
        <v>1</v>
      </c>
      <c r="Z211" s="233">
        <v>777516</v>
      </c>
      <c r="AA211" s="161">
        <v>2</v>
      </c>
      <c r="AB211" s="233">
        <v>230303</v>
      </c>
      <c r="AC211" s="161">
        <v>3</v>
      </c>
      <c r="AD211" s="233">
        <v>67090</v>
      </c>
      <c r="AE211" s="233">
        <f t="shared" si="71"/>
        <v>2799</v>
      </c>
      <c r="AF211" s="233">
        <f t="shared" si="68"/>
        <v>2369</v>
      </c>
      <c r="AG211" s="233">
        <f>ROUNDUP(((O211+P211)*30+Q211*45+R211*60+S211*75+T211*90+U211*105+V211*120)/3*2/10000,0)</f>
        <v>381</v>
      </c>
      <c r="AH211" s="233">
        <f>ROUNDUP((W211+X211)*100/3*2/10000,0)</f>
        <v>49</v>
      </c>
      <c r="AI211" s="233">
        <v>3355</v>
      </c>
      <c r="AJ211" s="233">
        <f t="shared" si="72"/>
        <v>-556</v>
      </c>
      <c r="AK211" s="89" t="s">
        <v>375</v>
      </c>
    </row>
    <row r="212" spans="1:37" ht="28.5" customHeight="1">
      <c r="A212" s="14" t="s">
        <v>212</v>
      </c>
      <c r="B212" s="14">
        <v>130181</v>
      </c>
      <c r="C212" s="358">
        <v>339944</v>
      </c>
      <c r="D212" s="358">
        <v>338965</v>
      </c>
      <c r="E212" s="358">
        <v>213448</v>
      </c>
      <c r="F212" s="358">
        <v>209516</v>
      </c>
      <c r="G212" s="358">
        <v>126496</v>
      </c>
      <c r="H212" s="358">
        <v>129449</v>
      </c>
      <c r="I212" s="358">
        <v>15</v>
      </c>
      <c r="J212" s="358">
        <v>1530936</v>
      </c>
      <c r="K212" s="358">
        <v>10</v>
      </c>
      <c r="L212" s="358">
        <v>78</v>
      </c>
      <c r="M212" s="358">
        <v>5</v>
      </c>
      <c r="N212" s="358">
        <v>71</v>
      </c>
      <c r="O212" s="358">
        <v>6998</v>
      </c>
      <c r="P212" s="358">
        <v>158175</v>
      </c>
      <c r="Q212" s="358">
        <v>2109</v>
      </c>
      <c r="R212" s="358">
        <v>7714</v>
      </c>
      <c r="S212" s="358">
        <v>1428</v>
      </c>
      <c r="T212" s="358">
        <v>553</v>
      </c>
      <c r="U212" s="358">
        <v>114</v>
      </c>
      <c r="V212" s="358">
        <v>162</v>
      </c>
      <c r="W212" s="358">
        <v>2143</v>
      </c>
      <c r="X212" s="358">
        <v>5107</v>
      </c>
      <c r="Y212" s="213">
        <v>1</v>
      </c>
      <c r="Z212" s="358">
        <v>777516</v>
      </c>
      <c r="AA212" s="213">
        <v>2</v>
      </c>
      <c r="AB212" s="358">
        <v>230303</v>
      </c>
      <c r="AC212" s="220">
        <v>3</v>
      </c>
      <c r="AD212" s="358">
        <v>67090</v>
      </c>
      <c r="AE212" s="358">
        <f t="shared" si="71"/>
        <v>2799</v>
      </c>
      <c r="AF212" s="358">
        <f t="shared" si="68"/>
        <v>2369</v>
      </c>
      <c r="AG212" s="358">
        <f>ROUNDUP(((O212+P212)*30+Q212*45+R212*60+S212*75+T212*90+U212*105+V212*120)/3*2/10000,0)</f>
        <v>381</v>
      </c>
      <c r="AH212" s="358">
        <f>ROUNDUP((W212+X212)*100/3*2/10000,0)</f>
        <v>49</v>
      </c>
      <c r="AI212" s="358">
        <v>3355</v>
      </c>
      <c r="AJ212" s="358">
        <f t="shared" si="72"/>
        <v>-556</v>
      </c>
      <c r="AK212" s="17" t="s">
        <v>375</v>
      </c>
    </row>
    <row r="213" spans="1:37" s="72" customFormat="1" ht="28.5" customHeight="1">
      <c r="A213" s="74" t="s">
        <v>214</v>
      </c>
      <c r="B213" s="74">
        <v>139900</v>
      </c>
      <c r="C213" s="233">
        <f>SUM(C214:C216)</f>
        <v>643893</v>
      </c>
      <c r="D213" s="233">
        <f t="shared" ref="D213:H213" si="73">SUM(D214:D216)</f>
        <v>711890</v>
      </c>
      <c r="E213" s="233">
        <f t="shared" si="73"/>
        <v>466680</v>
      </c>
      <c r="F213" s="233">
        <f t="shared" si="73"/>
        <v>510186</v>
      </c>
      <c r="G213" s="233">
        <f t="shared" si="73"/>
        <v>177213</v>
      </c>
      <c r="H213" s="233">
        <f t="shared" si="73"/>
        <v>201704</v>
      </c>
      <c r="I213" s="233">
        <v>15</v>
      </c>
      <c r="J213" s="233">
        <f>SUM(J214:J216)</f>
        <v>2383066</v>
      </c>
      <c r="K213" s="233">
        <v>10</v>
      </c>
      <c r="L213" s="233">
        <f>SUM(L214:L216)</f>
        <v>232</v>
      </c>
      <c r="M213" s="233">
        <v>5</v>
      </c>
      <c r="N213" s="233">
        <f>SUM(N214:N216)</f>
        <v>158</v>
      </c>
      <c r="O213" s="371">
        <f>SUM(O214:O216)</f>
        <v>10456</v>
      </c>
      <c r="P213" s="371">
        <f t="shared" ref="P213:V213" si="74">SUM(P214:P216)</f>
        <v>387799</v>
      </c>
      <c r="Q213" s="371">
        <f t="shared" si="74"/>
        <v>8187</v>
      </c>
      <c r="R213" s="371">
        <f t="shared" si="74"/>
        <v>17020</v>
      </c>
      <c r="S213" s="371">
        <f t="shared" si="74"/>
        <v>6385</v>
      </c>
      <c r="T213" s="371">
        <f t="shared" si="74"/>
        <v>942</v>
      </c>
      <c r="U213" s="371">
        <f t="shared" si="74"/>
        <v>230</v>
      </c>
      <c r="V213" s="371">
        <f t="shared" si="74"/>
        <v>242</v>
      </c>
      <c r="W213" s="371">
        <f>SUM(W214:W216)</f>
        <v>4071</v>
      </c>
      <c r="X213" s="371">
        <f t="shared" ref="X213" si="75">SUM(X214:X216)</f>
        <v>8333</v>
      </c>
      <c r="Y213" s="160">
        <v>1</v>
      </c>
      <c r="Z213" s="233">
        <f>SUM(Z214:Z216)</f>
        <v>1243559</v>
      </c>
      <c r="AA213" s="161">
        <v>2</v>
      </c>
      <c r="AB213" s="233">
        <f>SUM(AB214:AB216)</f>
        <v>360738</v>
      </c>
      <c r="AC213" s="161">
        <v>3</v>
      </c>
      <c r="AD213" s="233">
        <f>SUM(AD214:AD216)</f>
        <v>104473</v>
      </c>
      <c r="AE213" s="233">
        <f t="shared" si="71"/>
        <v>4200</v>
      </c>
      <c r="AF213" s="233">
        <f>SUM(AF214:AF216)</f>
        <v>3690</v>
      </c>
      <c r="AG213" s="233">
        <f>SUM(AG214:AG216)</f>
        <v>467</v>
      </c>
      <c r="AH213" s="233">
        <f>SUM(AH214:AH216)</f>
        <v>43</v>
      </c>
      <c r="AI213" s="233">
        <v>4460</v>
      </c>
      <c r="AJ213" s="233">
        <f t="shared" si="72"/>
        <v>-260</v>
      </c>
      <c r="AK213" s="89"/>
    </row>
    <row r="214" spans="1:37" ht="28.5" customHeight="1">
      <c r="A214" s="16" t="s">
        <v>215</v>
      </c>
      <c r="B214" s="16">
        <v>130638</v>
      </c>
      <c r="C214" s="253">
        <v>228890</v>
      </c>
      <c r="D214" s="253">
        <v>271205</v>
      </c>
      <c r="E214" s="253">
        <v>171874</v>
      </c>
      <c r="F214" s="253">
        <v>196894</v>
      </c>
      <c r="G214" s="253">
        <v>57016</v>
      </c>
      <c r="H214" s="253">
        <v>74311</v>
      </c>
      <c r="I214" s="253">
        <v>15</v>
      </c>
      <c r="J214" s="253">
        <v>882212</v>
      </c>
      <c r="K214" s="253">
        <v>10</v>
      </c>
      <c r="L214" s="253">
        <v>66</v>
      </c>
      <c r="M214" s="253">
        <v>5</v>
      </c>
      <c r="N214" s="253">
        <v>42</v>
      </c>
      <c r="O214" s="372">
        <v>3875</v>
      </c>
      <c r="P214" s="253">
        <v>133637</v>
      </c>
      <c r="Q214" s="253">
        <v>2670</v>
      </c>
      <c r="R214" s="253">
        <v>5150</v>
      </c>
      <c r="S214" s="253">
        <v>2445</v>
      </c>
      <c r="T214" s="253">
        <v>361</v>
      </c>
      <c r="U214" s="253">
        <v>90</v>
      </c>
      <c r="V214" s="253">
        <v>113</v>
      </c>
      <c r="W214" s="253">
        <v>2112</v>
      </c>
      <c r="X214" s="253">
        <v>2228</v>
      </c>
      <c r="Y214" s="213">
        <v>1</v>
      </c>
      <c r="Z214" s="253">
        <v>418959</v>
      </c>
      <c r="AA214" s="213">
        <v>2</v>
      </c>
      <c r="AB214" s="253">
        <v>136745</v>
      </c>
      <c r="AC214" s="220">
        <v>3</v>
      </c>
      <c r="AD214" s="253">
        <v>39106</v>
      </c>
      <c r="AE214" s="253">
        <f t="shared" si="71"/>
        <v>1539</v>
      </c>
      <c r="AF214" s="253">
        <f>ROUNDUP((I214*J214+K214*L214+M214*N214+(Y214*Z214+AA214*AB214+AC214*AD214)/2)/10000,0)</f>
        <v>1364</v>
      </c>
      <c r="AG214" s="253">
        <f>ROUNDUP(((O214+P214)*30+Q214*45+R214*60+S214*75+T214*90+U214*105+V214*120)/3/10000,0)</f>
        <v>160</v>
      </c>
      <c r="AH214" s="253">
        <f>ROUNDUP((W214+X214)*100/3/10000,0)</f>
        <v>15</v>
      </c>
      <c r="AI214" s="253">
        <v>1464</v>
      </c>
      <c r="AJ214" s="253">
        <f t="shared" si="72"/>
        <v>75</v>
      </c>
      <c r="AK214" s="46" t="s">
        <v>376</v>
      </c>
    </row>
    <row r="215" spans="1:37" ht="28.5" customHeight="1">
      <c r="A215" s="16" t="s">
        <v>216</v>
      </c>
      <c r="B215" s="16">
        <v>130632</v>
      </c>
      <c r="C215" s="358">
        <v>252631</v>
      </c>
      <c r="D215" s="358">
        <v>276111</v>
      </c>
      <c r="E215" s="358">
        <v>176714</v>
      </c>
      <c r="F215" s="358">
        <v>193869</v>
      </c>
      <c r="G215" s="358">
        <v>75917</v>
      </c>
      <c r="H215" s="358">
        <v>82242</v>
      </c>
      <c r="I215" s="358">
        <v>15</v>
      </c>
      <c r="J215" s="358">
        <v>967820</v>
      </c>
      <c r="K215" s="358">
        <v>10</v>
      </c>
      <c r="L215" s="358">
        <v>165</v>
      </c>
      <c r="M215" s="358">
        <v>5</v>
      </c>
      <c r="N215" s="358">
        <v>115</v>
      </c>
      <c r="O215" s="372">
        <v>4215</v>
      </c>
      <c r="P215" s="373">
        <v>157655</v>
      </c>
      <c r="Q215" s="373">
        <v>3669</v>
      </c>
      <c r="R215" s="373">
        <v>7091</v>
      </c>
      <c r="S215" s="373">
        <v>2869</v>
      </c>
      <c r="T215" s="373">
        <v>328</v>
      </c>
      <c r="U215" s="373">
        <v>73</v>
      </c>
      <c r="V215" s="358">
        <v>79</v>
      </c>
      <c r="W215" s="358">
        <v>1117</v>
      </c>
      <c r="X215" s="358">
        <v>4421</v>
      </c>
      <c r="Y215" s="213">
        <v>1</v>
      </c>
      <c r="Z215" s="358">
        <v>558144</v>
      </c>
      <c r="AA215" s="220">
        <v>2</v>
      </c>
      <c r="AB215" s="358">
        <v>140232</v>
      </c>
      <c r="AC215" s="220">
        <v>3</v>
      </c>
      <c r="AD215" s="358">
        <v>42576</v>
      </c>
      <c r="AE215" s="253">
        <f t="shared" si="71"/>
        <v>1711</v>
      </c>
      <c r="AF215" s="253">
        <f>ROUNDUP((I215*J215+K215*L215+M215*N215+(Y215*Z215+AA215*AB215+AC215*AD215)/2)/10000,0)</f>
        <v>1501</v>
      </c>
      <c r="AG215" s="253">
        <f>ROUNDUP(((O215+P215)*30+Q215*45+R215*60+S215*75+T215*90+U215*105+V215*120)/3/10000,0)</f>
        <v>191</v>
      </c>
      <c r="AH215" s="253">
        <f>ROUNDUP((W215+X215)*100/3/10000,0)</f>
        <v>19</v>
      </c>
      <c r="AI215" s="253">
        <v>1877</v>
      </c>
      <c r="AJ215" s="253">
        <f t="shared" si="72"/>
        <v>-166</v>
      </c>
      <c r="AK215" s="46" t="s">
        <v>377</v>
      </c>
    </row>
    <row r="216" spans="1:37" ht="28.5" customHeight="1">
      <c r="A216" s="16" t="s">
        <v>217</v>
      </c>
      <c r="B216" s="16">
        <v>130629</v>
      </c>
      <c r="C216" s="374">
        <v>162372</v>
      </c>
      <c r="D216" s="374">
        <v>164574</v>
      </c>
      <c r="E216" s="374">
        <v>118092</v>
      </c>
      <c r="F216" s="374">
        <v>119423</v>
      </c>
      <c r="G216" s="374">
        <v>44280</v>
      </c>
      <c r="H216" s="374">
        <v>45151</v>
      </c>
      <c r="I216" s="374">
        <v>15</v>
      </c>
      <c r="J216" s="374">
        <v>533034</v>
      </c>
      <c r="K216" s="374">
        <v>10</v>
      </c>
      <c r="L216" s="374">
        <v>1</v>
      </c>
      <c r="M216" s="374">
        <v>5</v>
      </c>
      <c r="N216" s="374">
        <v>1</v>
      </c>
      <c r="O216" s="374">
        <v>2366</v>
      </c>
      <c r="P216" s="374">
        <v>96507</v>
      </c>
      <c r="Q216" s="374">
        <v>1848</v>
      </c>
      <c r="R216" s="374">
        <v>4779</v>
      </c>
      <c r="S216" s="374">
        <v>1071</v>
      </c>
      <c r="T216" s="374">
        <v>253</v>
      </c>
      <c r="U216" s="374">
        <v>67</v>
      </c>
      <c r="V216" s="374">
        <v>50</v>
      </c>
      <c r="W216" s="374">
        <v>842</v>
      </c>
      <c r="X216" s="374">
        <v>1684</v>
      </c>
      <c r="Y216" s="374">
        <v>1</v>
      </c>
      <c r="Z216" s="374">
        <v>266456</v>
      </c>
      <c r="AA216" s="374">
        <v>2</v>
      </c>
      <c r="AB216" s="374">
        <v>83761</v>
      </c>
      <c r="AC216" s="374">
        <v>3</v>
      </c>
      <c r="AD216" s="374">
        <v>22791</v>
      </c>
      <c r="AE216" s="253">
        <f t="shared" si="71"/>
        <v>950</v>
      </c>
      <c r="AF216" s="253">
        <f>ROUNDUP((I216*J216+K216*L216+M216*N216+(Y216*Z216+AA216*AB216+AC216*AD216)/2)/10000,0)</f>
        <v>825</v>
      </c>
      <c r="AG216" s="253">
        <f>ROUNDUP(((O216+P216)*30+Q216*45+R216*60+S216*75+T216*90+U216*105+V216*120)/3/10000,0)</f>
        <v>116</v>
      </c>
      <c r="AH216" s="253">
        <f>ROUNDUP((W216+X216)*100/3/10000,0)</f>
        <v>9</v>
      </c>
      <c r="AI216" s="253">
        <v>1119</v>
      </c>
      <c r="AJ216" s="253">
        <f t="shared" si="72"/>
        <v>-169</v>
      </c>
      <c r="AK216" s="46" t="s">
        <v>378</v>
      </c>
    </row>
  </sheetData>
  <protectedRanges>
    <protectedRange sqref="B151:AD151" name="Range1_1"/>
  </protectedRanges>
  <mergeCells count="19">
    <mergeCell ref="A7:B7"/>
    <mergeCell ref="AF4:AG4"/>
    <mergeCell ref="AE3:AH3"/>
    <mergeCell ref="AE4:AE5"/>
    <mergeCell ref="Y3:AD4"/>
    <mergeCell ref="C4:D4"/>
    <mergeCell ref="E4:F4"/>
    <mergeCell ref="G4:H4"/>
    <mergeCell ref="C3:H3"/>
    <mergeCell ref="I3:N4"/>
    <mergeCell ref="O3:V4"/>
    <mergeCell ref="W3:W5"/>
    <mergeCell ref="X3:X5"/>
    <mergeCell ref="AI3:AI4"/>
    <mergeCell ref="AJ3:AJ5"/>
    <mergeCell ref="B3:B5"/>
    <mergeCell ref="A2:AK2"/>
    <mergeCell ref="A3:A5"/>
    <mergeCell ref="AK3:AK5"/>
  </mergeCells>
  <phoneticPr fontId="29" type="noConversion"/>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
  <sheetViews>
    <sheetView tabSelected="1" workbookViewId="0">
      <selection activeCell="F15" sqref="F15"/>
    </sheetView>
  </sheetViews>
  <sheetFormatPr defaultRowHeight="13.5"/>
  <cols>
    <col min="1" max="37" width="6.125" customWidth="1"/>
  </cols>
  <sheetData>
    <row r="1" spans="1:37" s="65" customFormat="1" ht="40.5" customHeight="1">
      <c r="A1" s="109" t="s">
        <v>186</v>
      </c>
      <c r="B1" s="109">
        <v>130532</v>
      </c>
      <c r="C1" s="338">
        <v>188040</v>
      </c>
      <c r="D1" s="338">
        <v>187178</v>
      </c>
      <c r="E1" s="338">
        <v>138197</v>
      </c>
      <c r="F1" s="338">
        <v>138416</v>
      </c>
      <c r="G1" s="338">
        <v>49843</v>
      </c>
      <c r="H1" s="338">
        <v>48762</v>
      </c>
      <c r="I1" s="338">
        <v>15</v>
      </c>
      <c r="J1" s="338">
        <v>587247</v>
      </c>
      <c r="K1" s="338">
        <v>10</v>
      </c>
      <c r="L1" s="338">
        <v>80</v>
      </c>
      <c r="M1" s="338">
        <v>5</v>
      </c>
      <c r="N1" s="338">
        <v>47</v>
      </c>
      <c r="O1" s="338">
        <v>7267</v>
      </c>
      <c r="P1" s="338">
        <v>106195</v>
      </c>
      <c r="Q1" s="338">
        <v>794</v>
      </c>
      <c r="R1" s="338">
        <v>2160</v>
      </c>
      <c r="S1" s="338">
        <v>649</v>
      </c>
      <c r="T1" s="338">
        <v>140</v>
      </c>
      <c r="U1" s="338">
        <v>63</v>
      </c>
      <c r="V1" s="338">
        <v>90</v>
      </c>
      <c r="W1" s="338">
        <v>441</v>
      </c>
      <c r="X1" s="338">
        <v>6826</v>
      </c>
      <c r="Y1" s="340">
        <v>1</v>
      </c>
      <c r="Z1" s="338">
        <v>158788</v>
      </c>
      <c r="AA1" s="340">
        <v>2</v>
      </c>
      <c r="AB1" s="338">
        <v>48884</v>
      </c>
      <c r="AC1" s="342">
        <v>3</v>
      </c>
      <c r="AD1" s="338">
        <v>16827</v>
      </c>
      <c r="AE1" s="339">
        <f t="shared" ref="AE1" si="0">AF1+AG1+AH1</f>
        <v>1190</v>
      </c>
      <c r="AF1" s="339">
        <f t="shared" ref="AF1" si="1">ROUNDUP((I1*J1+K1*L1+M1*N1+(Y1*Z1+AA1*AB1+AC1*AD1)/2)/10000,0)</f>
        <v>897</v>
      </c>
      <c r="AG1" s="339">
        <f t="shared" ref="AG1" si="2">ROUNDUP(((O1+P1)*30+Q1*45+R1*60+S1*75+T1*90+U1*105+V1*120)/3*2/10000,0)</f>
        <v>244</v>
      </c>
      <c r="AH1" s="339">
        <f>ROUNDUP((W1+X1)*100/3*2/10000,0)</f>
        <v>49</v>
      </c>
      <c r="AI1" s="339">
        <v>1432</v>
      </c>
      <c r="AJ1" s="339">
        <f t="shared" ref="AJ1" si="3">AE1-AI1</f>
        <v>-242</v>
      </c>
      <c r="AK1" s="110" t="s">
        <v>389</v>
      </c>
    </row>
  </sheetData>
  <phoneticPr fontId="29" type="noConversion"/>
  <pageMargins left="0.7" right="0.7" top="0.75" bottom="0.75" header="0.3" footer="0.3"/>
  <pageSetup paperSize="9" scale="58"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2020-10-27T03:18:37Z</dcterms:modified>
</cp:coreProperties>
</file>